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BILLARD CANY\Documents\Billard Cany\2 Champ Individuel\22 Matchs faits\"/>
    </mc:Choice>
  </mc:AlternateContent>
  <bookViews>
    <workbookView xWindow="120" yWindow="15" windowWidth="9405" windowHeight="4740" tabRatio="578" firstSheet="3" activeTab="5"/>
  </bookViews>
  <sheets>
    <sheet name="données" sheetId="10" state="hidden" r:id="rId1"/>
    <sheet name="Participants" sheetId="1" r:id="rId2"/>
    <sheet name="Phase de poule" sheetId="2" r:id="rId3"/>
    <sheet name="Classement" sheetId="8" r:id="rId4"/>
    <sheet name="Phase finale" sheetId="11" r:id="rId5"/>
    <sheet name="Feuille de match" sheetId="7" r:id="rId6"/>
  </sheets>
  <definedNames>
    <definedName name="categorie">données!$B$2:$B$12</definedName>
    <definedName name="classement">'Feuille de match'!$AD$55:$AH$66</definedName>
    <definedName name="forfait">données!$G$4:$G$5</definedName>
    <definedName name="Joueur">données!$D$3:$D$555</definedName>
    <definedName name="joueurs">données!$D$3:$D$622</definedName>
    <definedName name="lieux">données!$I$2:$I$23</definedName>
    <definedName name="mode_de_jeu">données!$A$2:$A$6</definedName>
    <definedName name="tour">données!$C$2:$C$6</definedName>
    <definedName name="tour_1">'Phase de poule'!$C$4:$H$11</definedName>
    <definedName name="tour_2">'Phase de poule'!$C$13:$H$20</definedName>
    <definedName name="tour_3">'Phase de poule'!$C$22:$H$29</definedName>
    <definedName name="tour_4">'Phase finale'!$C$4:$I$11</definedName>
    <definedName name="tour_5">'Phase finale'!$C$13:$I$20</definedName>
    <definedName name="tour_num_4">'Phase finale'!$C$4:$I$11</definedName>
    <definedName name="tour_num_5">'Phase finale'!$C$13:$I$20</definedName>
  </definedNames>
  <calcPr calcId="152511"/>
</workbook>
</file>

<file path=xl/calcChain.xml><?xml version="1.0" encoding="utf-8"?>
<calcChain xmlns="http://schemas.openxmlformats.org/spreadsheetml/2006/main">
  <c r="I107" i="7" l="1"/>
  <c r="I91" i="7"/>
  <c r="I75" i="7"/>
  <c r="B107" i="7"/>
  <c r="B91" i="7"/>
  <c r="B75" i="7"/>
  <c r="I54" i="7"/>
  <c r="B54" i="7"/>
  <c r="I38" i="7"/>
  <c r="B38" i="7"/>
  <c r="I22" i="7"/>
  <c r="B22" i="7"/>
  <c r="I113" i="7"/>
  <c r="K9" i="11"/>
  <c r="I17" i="11"/>
  <c r="I8" i="11"/>
  <c r="E29" i="2"/>
  <c r="H29" i="2" s="1"/>
  <c r="E20" i="2"/>
  <c r="H20" i="2" s="1"/>
  <c r="B35" i="8"/>
  <c r="B36" i="8"/>
  <c r="B37" i="8"/>
  <c r="B38" i="8"/>
  <c r="B31" i="8"/>
  <c r="B26" i="8"/>
  <c r="N27" i="8" s="1"/>
  <c r="O27" i="8" s="1"/>
  <c r="B20" i="8"/>
  <c r="B19" i="8"/>
  <c r="N20" i="8" s="1"/>
  <c r="C38" i="8" s="1"/>
  <c r="B18" i="8"/>
  <c r="F16" i="11"/>
  <c r="I16" i="11" s="1"/>
  <c r="F18" i="11"/>
  <c r="I18" i="11" s="1"/>
  <c r="F20" i="11"/>
  <c r="I20" i="11" s="1"/>
  <c r="F7" i="11"/>
  <c r="I7" i="11" s="1"/>
  <c r="F9" i="11"/>
  <c r="I9" i="11" s="1"/>
  <c r="F11" i="11"/>
  <c r="Q12" i="2"/>
  <c r="C11" i="2" s="1"/>
  <c r="Q10" i="2"/>
  <c r="Q8" i="2"/>
  <c r="C7" i="2" s="1"/>
  <c r="H14" i="7" s="1"/>
  <c r="Q6" i="2"/>
  <c r="C5" i="2" s="1"/>
  <c r="J96" i="7"/>
  <c r="U97" i="7" s="1"/>
  <c r="J80" i="7"/>
  <c r="U81" i="7" s="1"/>
  <c r="J64" i="7"/>
  <c r="U65" i="7" s="1"/>
  <c r="L108" i="7"/>
  <c r="C20" i="8"/>
  <c r="C19" i="8"/>
  <c r="C18" i="8"/>
  <c r="I4" i="1"/>
  <c r="AF50" i="7" s="1"/>
  <c r="H28" i="2"/>
  <c r="H19" i="2"/>
  <c r="C10" i="2"/>
  <c r="E11" i="2"/>
  <c r="H11" i="2" s="1"/>
  <c r="H10" i="2"/>
  <c r="F24" i="1"/>
  <c r="H97" i="7" s="1"/>
  <c r="E24" i="1"/>
  <c r="J97" i="7" s="1"/>
  <c r="F23" i="1"/>
  <c r="H81" i="7" s="1"/>
  <c r="E23" i="1"/>
  <c r="J81" i="7" s="1"/>
  <c r="F22" i="1"/>
  <c r="H65" i="7" s="1"/>
  <c r="E22" i="1"/>
  <c r="J65" i="7" s="1"/>
  <c r="I4" i="11"/>
  <c r="I19" i="11"/>
  <c r="I15" i="11"/>
  <c r="F14" i="11"/>
  <c r="I14" i="11" s="1"/>
  <c r="I13" i="11"/>
  <c r="I10" i="11"/>
  <c r="I6" i="11"/>
  <c r="F5" i="11"/>
  <c r="I5" i="11" s="1"/>
  <c r="H26" i="2"/>
  <c r="H24" i="2"/>
  <c r="H17" i="2"/>
  <c r="H15" i="2"/>
  <c r="H22" i="2"/>
  <c r="H13" i="2"/>
  <c r="H8" i="2"/>
  <c r="H6" i="2"/>
  <c r="H4" i="2"/>
  <c r="E27" i="2"/>
  <c r="H27" i="2"/>
  <c r="E25" i="2"/>
  <c r="H25" i="2"/>
  <c r="E23" i="2"/>
  <c r="H23" i="2"/>
  <c r="E18" i="2"/>
  <c r="H18" i="2" s="1"/>
  <c r="E16" i="2"/>
  <c r="H16" i="2"/>
  <c r="E14" i="2"/>
  <c r="H14" i="2" s="1"/>
  <c r="E9" i="2"/>
  <c r="H9" i="2"/>
  <c r="E5" i="2"/>
  <c r="H5" i="2"/>
  <c r="E7" i="2"/>
  <c r="H7" i="2" s="1"/>
  <c r="H21" i="2"/>
  <c r="C8" i="2"/>
  <c r="C6" i="2"/>
  <c r="K15" i="11"/>
  <c r="K13" i="11"/>
  <c r="K11" i="11"/>
  <c r="C4" i="2"/>
  <c r="B7" i="8"/>
  <c r="B8" i="8"/>
  <c r="N8" i="8" s="1"/>
  <c r="C35" i="8" s="1"/>
  <c r="B10" i="8"/>
  <c r="B11" i="8"/>
  <c r="B12" i="8"/>
  <c r="B14" i="8"/>
  <c r="B15" i="8"/>
  <c r="B16" i="8"/>
  <c r="N15" i="8" s="1"/>
  <c r="C33" i="8" s="1"/>
  <c r="B24" i="8"/>
  <c r="B25" i="8"/>
  <c r="B27" i="8"/>
  <c r="B32" i="8"/>
  <c r="N38" i="8" s="1"/>
  <c r="C11" i="11" s="1"/>
  <c r="D10" i="11" s="1"/>
  <c r="B33" i="8"/>
  <c r="B34" i="8"/>
  <c r="B6" i="8"/>
  <c r="E18" i="1"/>
  <c r="C65" i="7" s="1"/>
  <c r="F12" i="1"/>
  <c r="A44" i="7" s="1"/>
  <c r="F11" i="1"/>
  <c r="A28" i="7" s="1"/>
  <c r="F10" i="1"/>
  <c r="A12" i="7" s="1"/>
  <c r="E12" i="1"/>
  <c r="C44" i="7" s="1"/>
  <c r="E11" i="1"/>
  <c r="C28" i="7"/>
  <c r="E10" i="1"/>
  <c r="C12" i="7" s="1"/>
  <c r="F20" i="1"/>
  <c r="A97" i="7" s="1"/>
  <c r="E20" i="1"/>
  <c r="C97" i="7" s="1"/>
  <c r="F19" i="1"/>
  <c r="A81" i="7" s="1"/>
  <c r="E19" i="1"/>
  <c r="C81" i="7" s="1"/>
  <c r="F18" i="1"/>
  <c r="A65" i="7" s="1"/>
  <c r="E15" i="1"/>
  <c r="J28" i="7" s="1"/>
  <c r="F15" i="1"/>
  <c r="H28" i="7" s="1"/>
  <c r="E16" i="1"/>
  <c r="J44" i="7" s="1"/>
  <c r="F16" i="1"/>
  <c r="H44" i="7" s="1"/>
  <c r="F14" i="1"/>
  <c r="H12" i="7" s="1"/>
  <c r="E14" i="1"/>
  <c r="J12" i="7" s="1"/>
  <c r="K12" i="1"/>
  <c r="B8" i="7" s="1"/>
  <c r="K11" i="1"/>
  <c r="B7" i="7" s="1"/>
  <c r="K10" i="1"/>
  <c r="B6" i="7" s="1"/>
  <c r="N4" i="8"/>
  <c r="N3" i="8"/>
  <c r="N2" i="8"/>
  <c r="N1" i="8"/>
  <c r="B4" i="7"/>
  <c r="J17" i="2"/>
  <c r="J14" i="2"/>
  <c r="J20" i="2"/>
  <c r="J11" i="2"/>
  <c r="I8" i="7"/>
  <c r="C6" i="8"/>
  <c r="C10" i="8"/>
  <c r="C14" i="8"/>
  <c r="C15" i="8"/>
  <c r="C16" i="8"/>
  <c r="C11" i="8"/>
  <c r="C12" i="8"/>
  <c r="C7" i="8"/>
  <c r="C8" i="8"/>
  <c r="C43" i="7"/>
  <c r="O44" i="7"/>
  <c r="C11" i="7"/>
  <c r="J43" i="7"/>
  <c r="U44" i="7"/>
  <c r="J11" i="7"/>
  <c r="C27" i="7"/>
  <c r="F30" i="7" s="1"/>
  <c r="O29" i="7" s="1"/>
  <c r="O28" i="7"/>
  <c r="J27" i="7"/>
  <c r="C96" i="7"/>
  <c r="C64" i="7"/>
  <c r="O65" i="7" s="1"/>
  <c r="C80" i="7"/>
  <c r="E108" i="7"/>
  <c r="L55" i="7"/>
  <c r="E55" i="7"/>
  <c r="I6" i="7"/>
  <c r="M4" i="7"/>
  <c r="I5" i="7"/>
  <c r="I4" i="7"/>
  <c r="I11" i="11"/>
  <c r="O97" i="7"/>
  <c r="N19" i="8"/>
  <c r="C34" i="8" s="1"/>
  <c r="N11" i="8"/>
  <c r="C32" i="8" s="1"/>
  <c r="N18" i="8"/>
  <c r="C27" i="8" s="1"/>
  <c r="C16" i="11"/>
  <c r="AD58" i="7" s="1"/>
  <c r="R10" i="2"/>
  <c r="E30" i="7"/>
  <c r="C30" i="7"/>
  <c r="C14" i="11"/>
  <c r="AD56" i="7" s="1"/>
  <c r="N10" i="8"/>
  <c r="C25" i="8" s="1"/>
  <c r="C13" i="11"/>
  <c r="D14" i="11" s="1"/>
  <c r="R8" i="2"/>
  <c r="C9" i="2"/>
  <c r="A14" i="7"/>
  <c r="K30" i="7"/>
  <c r="C46" i="7"/>
  <c r="B46" i="7"/>
  <c r="E46" i="7"/>
  <c r="F46" i="7"/>
  <c r="I30" i="7"/>
  <c r="L30" i="7"/>
  <c r="D46" i="7"/>
  <c r="M30" i="7"/>
  <c r="U29" i="7" s="1"/>
  <c r="B30" i="7"/>
  <c r="A46" i="7"/>
  <c r="R6" i="2"/>
  <c r="A30" i="7"/>
  <c r="D30" i="7"/>
  <c r="C15" i="11"/>
  <c r="D16" i="11" s="1"/>
  <c r="N32" i="8" l="1"/>
  <c r="C18" i="11" s="1"/>
  <c r="AD59" i="7" s="1"/>
  <c r="N24" i="8"/>
  <c r="N25" i="8"/>
  <c r="C6" i="11" s="1"/>
  <c r="D7" i="11" s="1"/>
  <c r="N26" i="8"/>
  <c r="C7" i="11" s="1"/>
  <c r="D6" i="11" s="1"/>
  <c r="N16" i="8"/>
  <c r="C37" i="8" s="1"/>
  <c r="N12" i="8"/>
  <c r="C36" i="8" s="1"/>
  <c r="Q21" i="2"/>
  <c r="C27" i="2" s="1"/>
  <c r="O45" i="7"/>
  <c r="Q17" i="2"/>
  <c r="C22" i="2" s="1"/>
  <c r="Q23" i="2"/>
  <c r="C28" i="2" s="1"/>
  <c r="R12" i="2"/>
  <c r="Q19" i="2"/>
  <c r="C25" i="2" s="1"/>
  <c r="H99" i="7"/>
  <c r="H67" i="7"/>
  <c r="H83" i="7"/>
  <c r="A99" i="7"/>
  <c r="AD55" i="7"/>
  <c r="A67" i="7"/>
  <c r="A83" i="7"/>
  <c r="B99" i="7"/>
  <c r="L99" i="7"/>
  <c r="J14" i="7"/>
  <c r="L67" i="7"/>
  <c r="M83" i="7"/>
  <c r="U82" i="7" s="1"/>
  <c r="D67" i="7"/>
  <c r="I67" i="7"/>
  <c r="C14" i="7"/>
  <c r="H46" i="7"/>
  <c r="C83" i="7"/>
  <c r="K67" i="7"/>
  <c r="K99" i="7"/>
  <c r="C16" i="2"/>
  <c r="L83" i="7"/>
  <c r="E99" i="7"/>
  <c r="C67" i="7"/>
  <c r="K14" i="7"/>
  <c r="D99" i="7"/>
  <c r="I83" i="7"/>
  <c r="D83" i="7"/>
  <c r="F14" i="7"/>
  <c r="O13" i="7" s="1"/>
  <c r="I46" i="7"/>
  <c r="J83" i="7"/>
  <c r="J67" i="7"/>
  <c r="M14" i="7"/>
  <c r="J46" i="7"/>
  <c r="K83" i="7"/>
  <c r="C99" i="7"/>
  <c r="M67" i="7"/>
  <c r="I99" i="7"/>
  <c r="D14" i="7"/>
  <c r="E67" i="7"/>
  <c r="E14" i="7"/>
  <c r="M99" i="7"/>
  <c r="U98" i="7" s="1"/>
  <c r="E83" i="7"/>
  <c r="K46" i="7"/>
  <c r="J99" i="7"/>
  <c r="F99" i="7"/>
  <c r="O98" i="7" s="1"/>
  <c r="L46" i="7"/>
  <c r="M46" i="7"/>
  <c r="U45" i="7" s="1"/>
  <c r="B67" i="7"/>
  <c r="F67" i="7"/>
  <c r="O66" i="7" s="1"/>
  <c r="Q14" i="2"/>
  <c r="AD57" i="7"/>
  <c r="AD66" i="7"/>
  <c r="AD60" i="7"/>
  <c r="D15" i="11"/>
  <c r="C5" i="11"/>
  <c r="D4" i="11" s="1"/>
  <c r="D13" i="11"/>
  <c r="C4" i="11"/>
  <c r="O24" i="8"/>
  <c r="U28" i="7"/>
  <c r="H30" i="7"/>
  <c r="J30" i="7"/>
  <c r="N7" i="8"/>
  <c r="C31" i="8" s="1"/>
  <c r="S6" i="7"/>
  <c r="O81" i="7"/>
  <c r="F83" i="7"/>
  <c r="B83" i="7"/>
  <c r="O12" i="7"/>
  <c r="B14" i="7"/>
  <c r="N14" i="8"/>
  <c r="C26" i="8" s="1"/>
  <c r="U12" i="7"/>
  <c r="L14" i="7"/>
  <c r="I14" i="7"/>
  <c r="N34" i="8"/>
  <c r="C20" i="11" s="1"/>
  <c r="N36" i="8"/>
  <c r="C9" i="11" s="1"/>
  <c r="N31" i="8"/>
  <c r="N37" i="8"/>
  <c r="C10" i="11" s="1"/>
  <c r="D11" i="11" s="1"/>
  <c r="N35" i="8"/>
  <c r="C8" i="11" s="1"/>
  <c r="D9" i="11" s="1"/>
  <c r="N33" i="8"/>
  <c r="C19" i="11" s="1"/>
  <c r="D20" i="11" s="1"/>
  <c r="C17" i="2"/>
  <c r="N6" i="8"/>
  <c r="C24" i="8" s="1"/>
  <c r="D17" i="11" l="1"/>
  <c r="O25" i="8"/>
  <c r="C18" i="2"/>
  <c r="C26" i="2"/>
  <c r="C23" i="2"/>
  <c r="C13" i="2"/>
  <c r="U66" i="7"/>
  <c r="C14" i="2"/>
  <c r="A31" i="7" s="1"/>
  <c r="A48" i="7"/>
  <c r="A16" i="7"/>
  <c r="A32" i="7"/>
  <c r="U13" i="7"/>
  <c r="C24" i="2"/>
  <c r="C29" i="2"/>
  <c r="H69" i="7" s="1"/>
  <c r="H85" i="7"/>
  <c r="C19" i="2"/>
  <c r="C20" i="2"/>
  <c r="C15" i="2"/>
  <c r="F101" i="7"/>
  <c r="D32" i="7"/>
  <c r="B85" i="7"/>
  <c r="D101" i="7"/>
  <c r="J48" i="7"/>
  <c r="D69" i="7"/>
  <c r="M69" i="7"/>
  <c r="W66" i="7" s="1"/>
  <c r="E69" i="7"/>
  <c r="L85" i="7"/>
  <c r="D85" i="7"/>
  <c r="I69" i="7"/>
  <c r="I101" i="7"/>
  <c r="J101" i="7"/>
  <c r="E85" i="7"/>
  <c r="J85" i="7"/>
  <c r="D16" i="7"/>
  <c r="AD65" i="7"/>
  <c r="B32" i="7"/>
  <c r="H16" i="7"/>
  <c r="L32" i="7"/>
  <c r="J32" i="7"/>
  <c r="H48" i="7"/>
  <c r="M16" i="7"/>
  <c r="W13" i="7" s="1"/>
  <c r="J16" i="7"/>
  <c r="M48" i="7"/>
  <c r="W45" i="7" s="1"/>
  <c r="L16" i="7"/>
  <c r="H32" i="7"/>
  <c r="C48" i="7"/>
  <c r="C32" i="7"/>
  <c r="K48" i="7"/>
  <c r="I33" i="7"/>
  <c r="J17" i="7"/>
  <c r="F17" i="7"/>
  <c r="R13" i="7" s="1"/>
  <c r="A100" i="7"/>
  <c r="A68" i="7"/>
  <c r="A84" i="7"/>
  <c r="C17" i="11"/>
  <c r="O31" i="8"/>
  <c r="I55" i="7"/>
  <c r="B56" i="7"/>
  <c r="B57" i="7" s="1"/>
  <c r="B77" i="7"/>
  <c r="B78" i="7" s="1"/>
  <c r="B39" i="7"/>
  <c r="I76" i="7"/>
  <c r="B109" i="7"/>
  <c r="B110" i="7" s="1"/>
  <c r="I109" i="7"/>
  <c r="I110" i="7" s="1"/>
  <c r="I39" i="7"/>
  <c r="B40" i="7"/>
  <c r="B41" i="7" s="1"/>
  <c r="B55" i="7"/>
  <c r="B76" i="7"/>
  <c r="I92" i="7"/>
  <c r="I108" i="7"/>
  <c r="I40" i="7"/>
  <c r="I41" i="7" s="1"/>
  <c r="B24" i="7"/>
  <c r="B25" i="7" s="1"/>
  <c r="B23" i="7"/>
  <c r="I93" i="7"/>
  <c r="I94" i="7" s="1"/>
  <c r="B93" i="7"/>
  <c r="B94" i="7" s="1"/>
  <c r="I77" i="7"/>
  <c r="I78" i="7" s="1"/>
  <c r="B92" i="7"/>
  <c r="I56" i="7"/>
  <c r="I57" i="7" s="1"/>
  <c r="I24" i="7"/>
  <c r="I25" i="7" s="1"/>
  <c r="B108" i="7"/>
  <c r="I23" i="7"/>
  <c r="AD63" i="7"/>
  <c r="AD64" i="7"/>
  <c r="D8" i="11"/>
  <c r="D49" i="7"/>
  <c r="I86" i="7"/>
  <c r="I102" i="7"/>
  <c r="D102" i="7"/>
  <c r="K102" i="7"/>
  <c r="J86" i="7"/>
  <c r="F70" i="7"/>
  <c r="B70" i="7"/>
  <c r="E49" i="7"/>
  <c r="A33" i="7"/>
  <c r="H86" i="7"/>
  <c r="A49" i="7"/>
  <c r="D5" i="11"/>
  <c r="L49" i="7"/>
  <c r="M70" i="7"/>
  <c r="L102" i="7"/>
  <c r="L70" i="7"/>
  <c r="J70" i="7"/>
  <c r="M49" i="7"/>
  <c r="D86" i="7"/>
  <c r="K49" i="7"/>
  <c r="J49" i="7"/>
  <c r="J33" i="7"/>
  <c r="C33" i="7"/>
  <c r="C49" i="7"/>
  <c r="H33" i="7"/>
  <c r="H49" i="7"/>
  <c r="H102" i="7"/>
  <c r="B102" i="7"/>
  <c r="F102" i="7"/>
  <c r="C102" i="7"/>
  <c r="I70" i="7"/>
  <c r="D70" i="7"/>
  <c r="C86" i="7"/>
  <c r="C70" i="7"/>
  <c r="D17" i="7"/>
  <c r="F33" i="7"/>
  <c r="R29" i="7" s="1"/>
  <c r="F49" i="7"/>
  <c r="C17" i="7"/>
  <c r="A70" i="7"/>
  <c r="A17" i="7"/>
  <c r="B86" i="7"/>
  <c r="E102" i="7"/>
  <c r="J102" i="7"/>
  <c r="L86" i="7"/>
  <c r="D33" i="7"/>
  <c r="F86" i="7"/>
  <c r="R82" i="7" s="1"/>
  <c r="M33" i="7"/>
  <c r="K33" i="7"/>
  <c r="L17" i="7"/>
  <c r="K17" i="7"/>
  <c r="E17" i="7"/>
  <c r="B33" i="7"/>
  <c r="H17" i="7"/>
  <c r="A86" i="7"/>
  <c r="M86" i="7"/>
  <c r="K70" i="7"/>
  <c r="K86" i="7"/>
  <c r="M102" i="7"/>
  <c r="I17" i="7"/>
  <c r="E86" i="7"/>
  <c r="I49" i="7"/>
  <c r="E70" i="7"/>
  <c r="M17" i="7"/>
  <c r="E33" i="7"/>
  <c r="B49" i="7"/>
  <c r="B17" i="7"/>
  <c r="A102" i="7"/>
  <c r="H70" i="7"/>
  <c r="AD62" i="7"/>
  <c r="D19" i="11"/>
  <c r="AD61" i="7"/>
  <c r="O82" i="7"/>
  <c r="L33" i="7"/>
  <c r="A85" i="7" l="1"/>
  <c r="A101" i="7"/>
  <c r="A69" i="7"/>
  <c r="A15" i="7"/>
  <c r="A47" i="7"/>
  <c r="D100" i="7"/>
  <c r="F16" i="8" s="1"/>
  <c r="F26" i="8" s="1"/>
  <c r="K16" i="7"/>
  <c r="L48" i="7"/>
  <c r="E48" i="7"/>
  <c r="F16" i="7"/>
  <c r="Q13" i="7" s="1"/>
  <c r="B48" i="7"/>
  <c r="B16" i="7"/>
  <c r="F32" i="7"/>
  <c r="Q29" i="7" s="1"/>
  <c r="F85" i="7"/>
  <c r="Q82" i="7" s="1"/>
  <c r="B101" i="7"/>
  <c r="I32" i="7"/>
  <c r="C101" i="7"/>
  <c r="L69" i="7"/>
  <c r="M101" i="7"/>
  <c r="W98" i="7" s="1"/>
  <c r="F69" i="7"/>
  <c r="Q66" i="7" s="1"/>
  <c r="K32" i="7"/>
  <c r="H101" i="7"/>
  <c r="M85" i="7"/>
  <c r="W82" i="7" s="1"/>
  <c r="E16" i="7"/>
  <c r="E32" i="7"/>
  <c r="M32" i="7"/>
  <c r="W29" i="7" s="1"/>
  <c r="F48" i="7"/>
  <c r="Q45" i="7" s="1"/>
  <c r="D48" i="7"/>
  <c r="C16" i="7"/>
  <c r="I16" i="7"/>
  <c r="I48" i="7"/>
  <c r="B69" i="7"/>
  <c r="K85" i="7"/>
  <c r="E101" i="7"/>
  <c r="Q98" i="7" s="1"/>
  <c r="J69" i="7"/>
  <c r="K69" i="7"/>
  <c r="C85" i="7"/>
  <c r="L101" i="7"/>
  <c r="C69" i="7"/>
  <c r="J68" i="7"/>
  <c r="H31" i="7"/>
  <c r="D68" i="7"/>
  <c r="F14" i="8" s="1"/>
  <c r="H15" i="7"/>
  <c r="H47" i="7"/>
  <c r="L68" i="7"/>
  <c r="M68" i="7"/>
  <c r="V66" i="7" s="1"/>
  <c r="G18" i="8" s="1"/>
  <c r="I85" i="7"/>
  <c r="K101" i="7"/>
  <c r="B31" i="7"/>
  <c r="D7" i="8" s="1"/>
  <c r="I31" i="7"/>
  <c r="C31" i="7"/>
  <c r="E7" i="8" s="1"/>
  <c r="E15" i="7"/>
  <c r="I15" i="7"/>
  <c r="B47" i="7"/>
  <c r="I100" i="7"/>
  <c r="D20" i="8" s="1"/>
  <c r="E68" i="7"/>
  <c r="K31" i="7"/>
  <c r="B84" i="7"/>
  <c r="D15" i="8" s="1"/>
  <c r="C15" i="7"/>
  <c r="I47" i="7"/>
  <c r="K15" i="7"/>
  <c r="J47" i="7"/>
  <c r="E12" i="8" s="1"/>
  <c r="C68" i="7"/>
  <c r="E14" i="8" s="1"/>
  <c r="D31" i="7"/>
  <c r="F7" i="8" s="1"/>
  <c r="M15" i="7"/>
  <c r="V13" i="7" s="1"/>
  <c r="G10" i="8" s="1"/>
  <c r="K84" i="7"/>
  <c r="E84" i="7"/>
  <c r="K100" i="7"/>
  <c r="M84" i="7"/>
  <c r="B100" i="7"/>
  <c r="I84" i="7"/>
  <c r="D19" i="8" s="1"/>
  <c r="K68" i="7"/>
  <c r="F18" i="8" s="1"/>
  <c r="C84" i="7"/>
  <c r="J84" i="7"/>
  <c r="E19" i="8" s="1"/>
  <c r="B68" i="7"/>
  <c r="H68" i="7"/>
  <c r="H84" i="7"/>
  <c r="H100" i="7"/>
  <c r="E31" i="7"/>
  <c r="J31" i="7"/>
  <c r="E11" i="8" s="1"/>
  <c r="M31" i="7"/>
  <c r="L47" i="7"/>
  <c r="K47" i="7"/>
  <c r="F12" i="8" s="1"/>
  <c r="L15" i="7"/>
  <c r="B15" i="7"/>
  <c r="F15" i="7"/>
  <c r="E100" i="7"/>
  <c r="L100" i="7"/>
  <c r="I68" i="7"/>
  <c r="D18" i="8" s="1"/>
  <c r="F100" i="7"/>
  <c r="J15" i="7"/>
  <c r="E10" i="8" s="1"/>
  <c r="M47" i="7"/>
  <c r="V45" i="7" s="1"/>
  <c r="G12" i="8" s="1"/>
  <c r="G25" i="8" s="1"/>
  <c r="E47" i="7"/>
  <c r="F31" i="7"/>
  <c r="P29" i="7" s="1"/>
  <c r="D47" i="7"/>
  <c r="F68" i="7"/>
  <c r="P66" i="7" s="1"/>
  <c r="G14" i="8" s="1"/>
  <c r="D15" i="7"/>
  <c r="F6" i="8" s="1"/>
  <c r="L31" i="7"/>
  <c r="F47" i="7"/>
  <c r="P45" i="7" s="1"/>
  <c r="G8" i="8" s="1"/>
  <c r="C47" i="7"/>
  <c r="E8" i="8" s="1"/>
  <c r="E24" i="8" s="1"/>
  <c r="J100" i="7"/>
  <c r="E20" i="8" s="1"/>
  <c r="H20" i="8" s="1"/>
  <c r="H38" i="8" s="1"/>
  <c r="D84" i="7"/>
  <c r="F15" i="8" s="1"/>
  <c r="L84" i="7"/>
  <c r="M100" i="7"/>
  <c r="F84" i="7"/>
  <c r="C100" i="7"/>
  <c r="H87" i="7"/>
  <c r="M103" i="7"/>
  <c r="Y98" i="7" s="1"/>
  <c r="K103" i="7"/>
  <c r="J103" i="7"/>
  <c r="I103" i="7"/>
  <c r="L103" i="7"/>
  <c r="H103" i="7"/>
  <c r="L87" i="7"/>
  <c r="M87" i="7"/>
  <c r="Y82" i="7" s="1"/>
  <c r="J87" i="7"/>
  <c r="I87" i="7"/>
  <c r="K87" i="7"/>
  <c r="J71" i="7"/>
  <c r="M71" i="7"/>
  <c r="Y66" i="7" s="1"/>
  <c r="L71" i="7"/>
  <c r="I71" i="7"/>
  <c r="K71" i="7"/>
  <c r="H71" i="7"/>
  <c r="D103" i="7"/>
  <c r="D105" i="7" s="1"/>
  <c r="F103" i="7"/>
  <c r="C103" i="7"/>
  <c r="E103" i="7"/>
  <c r="B103" i="7"/>
  <c r="A103" i="7"/>
  <c r="A87" i="7"/>
  <c r="A71" i="7"/>
  <c r="B87" i="7"/>
  <c r="D87" i="7"/>
  <c r="F87" i="7"/>
  <c r="S82" i="7" s="1"/>
  <c r="C87" i="7"/>
  <c r="E87" i="7"/>
  <c r="D71" i="7"/>
  <c r="B71" i="7"/>
  <c r="E71" i="7"/>
  <c r="F71" i="7"/>
  <c r="C71" i="7"/>
  <c r="K50" i="7"/>
  <c r="I50" i="7"/>
  <c r="M50" i="7"/>
  <c r="Y45" i="7" s="1"/>
  <c r="J50" i="7"/>
  <c r="L50" i="7"/>
  <c r="H50" i="7"/>
  <c r="A50" i="7"/>
  <c r="I34" i="7"/>
  <c r="K34" i="7"/>
  <c r="L34" i="7"/>
  <c r="M34" i="7"/>
  <c r="J34" i="7"/>
  <c r="H34" i="7"/>
  <c r="K18" i="7"/>
  <c r="M18" i="7"/>
  <c r="L18" i="7"/>
  <c r="I18" i="7"/>
  <c r="J18" i="7"/>
  <c r="H18" i="7"/>
  <c r="C50" i="7"/>
  <c r="F50" i="7"/>
  <c r="S45" i="7" s="1"/>
  <c r="D50" i="7"/>
  <c r="E50" i="7"/>
  <c r="B50" i="7"/>
  <c r="C34" i="7"/>
  <c r="D34" i="7"/>
  <c r="F34" i="7"/>
  <c r="S29" i="7" s="1"/>
  <c r="B34" i="7"/>
  <c r="E34" i="7"/>
  <c r="A34" i="7"/>
  <c r="D18" i="11"/>
  <c r="A18" i="7"/>
  <c r="B18" i="7"/>
  <c r="D18" i="7"/>
  <c r="E18" i="7"/>
  <c r="F18" i="7"/>
  <c r="C18" i="7"/>
  <c r="X13" i="7"/>
  <c r="X82" i="7"/>
  <c r="X29" i="7"/>
  <c r="X98" i="7"/>
  <c r="X45" i="7"/>
  <c r="X66" i="7"/>
  <c r="R66" i="7"/>
  <c r="R45" i="7"/>
  <c r="R98" i="7"/>
  <c r="Y29" i="7" l="1"/>
  <c r="Y13" i="7"/>
  <c r="S98" i="7"/>
  <c r="S66" i="7"/>
  <c r="F75" i="7" s="1"/>
  <c r="F105" i="7"/>
  <c r="F20" i="8"/>
  <c r="E38" i="8"/>
  <c r="P82" i="7"/>
  <c r="V29" i="7"/>
  <c r="D8" i="8"/>
  <c r="P13" i="7"/>
  <c r="G6" i="8" s="1"/>
  <c r="F91" i="7"/>
  <c r="G11" i="8"/>
  <c r="D10" i="8"/>
  <c r="H10" i="8" s="1"/>
  <c r="M105" i="7"/>
  <c r="D16" i="8"/>
  <c r="D26" i="8" s="1"/>
  <c r="C36" i="7"/>
  <c r="M89" i="7"/>
  <c r="F10" i="8"/>
  <c r="F25" i="8" s="1"/>
  <c r="D12" i="8"/>
  <c r="D31" i="8" s="1"/>
  <c r="E18" i="8"/>
  <c r="H18" i="8" s="1"/>
  <c r="F8" i="8"/>
  <c r="F24" i="8" s="1"/>
  <c r="D14" i="8"/>
  <c r="H14" i="8" s="1"/>
  <c r="H7" i="8"/>
  <c r="I10" i="8"/>
  <c r="B20" i="7"/>
  <c r="K20" i="7"/>
  <c r="I11" i="8"/>
  <c r="B36" i="7"/>
  <c r="I20" i="7"/>
  <c r="J73" i="7"/>
  <c r="E16" i="8"/>
  <c r="E26" i="8" s="1"/>
  <c r="D6" i="8"/>
  <c r="C20" i="7"/>
  <c r="E20" i="7" s="1"/>
  <c r="C89" i="7"/>
  <c r="K36" i="7"/>
  <c r="B73" i="7"/>
  <c r="G7" i="8"/>
  <c r="F19" i="8"/>
  <c r="F34" i="8" s="1"/>
  <c r="D11" i="8"/>
  <c r="H11" i="8" s="1"/>
  <c r="E6" i="8"/>
  <c r="H6" i="8" s="1"/>
  <c r="C52" i="7"/>
  <c r="K105" i="7"/>
  <c r="E15" i="8"/>
  <c r="H15" i="8" s="1"/>
  <c r="F11" i="8"/>
  <c r="J105" i="7"/>
  <c r="L105" i="7" s="1"/>
  <c r="D73" i="7"/>
  <c r="E34" i="8"/>
  <c r="B52" i="7"/>
  <c r="I36" i="7"/>
  <c r="E27" i="8"/>
  <c r="M73" i="7"/>
  <c r="D20" i="7"/>
  <c r="M75" i="7"/>
  <c r="I14" i="8"/>
  <c r="B89" i="7"/>
  <c r="I18" i="8"/>
  <c r="D38" i="8"/>
  <c r="D34" i="8"/>
  <c r="K52" i="7"/>
  <c r="I89" i="7"/>
  <c r="D89" i="7"/>
  <c r="I105" i="7"/>
  <c r="F38" i="7"/>
  <c r="C73" i="7"/>
  <c r="E73" i="7" s="1"/>
  <c r="I7" i="8"/>
  <c r="D36" i="7"/>
  <c r="F52" i="7"/>
  <c r="F27" i="8"/>
  <c r="J20" i="7"/>
  <c r="I52" i="7"/>
  <c r="D52" i="7"/>
  <c r="D27" i="8"/>
  <c r="I8" i="8"/>
  <c r="I24" i="8" s="1"/>
  <c r="H19" i="8"/>
  <c r="J36" i="7"/>
  <c r="K73" i="7"/>
  <c r="H12" i="8"/>
  <c r="H37" i="8" s="1"/>
  <c r="E37" i="8"/>
  <c r="I12" i="8"/>
  <c r="I35" i="8" s="1"/>
  <c r="J89" i="7"/>
  <c r="F38" i="8"/>
  <c r="V82" i="7"/>
  <c r="G19" i="8" s="1"/>
  <c r="I19" i="8"/>
  <c r="J52" i="7"/>
  <c r="L52" i="7" s="1"/>
  <c r="I73" i="7"/>
  <c r="B105" i="7"/>
  <c r="I6" i="8"/>
  <c r="K89" i="7"/>
  <c r="V98" i="7"/>
  <c r="G20" i="8" s="1"/>
  <c r="G38" i="8" s="1"/>
  <c r="I20" i="8"/>
  <c r="P98" i="7"/>
  <c r="G16" i="8" s="1"/>
  <c r="I16" i="8"/>
  <c r="H27" i="8"/>
  <c r="H34" i="8"/>
  <c r="C105" i="7"/>
  <c r="E32" i="8"/>
  <c r="G15" i="8"/>
  <c r="G33" i="8" s="1"/>
  <c r="F89" i="7"/>
  <c r="E31" i="8"/>
  <c r="E36" i="8"/>
  <c r="E35" i="8"/>
  <c r="E33" i="8"/>
  <c r="E25" i="8"/>
  <c r="I15" i="8"/>
  <c r="I26" i="8" s="1"/>
  <c r="F36" i="8"/>
  <c r="M36" i="7"/>
  <c r="M20" i="7"/>
  <c r="F35" i="8"/>
  <c r="M38" i="7"/>
  <c r="F37" i="8"/>
  <c r="F31" i="8"/>
  <c r="M22" i="7"/>
  <c r="F32" i="8"/>
  <c r="F33" i="8"/>
  <c r="F54" i="7"/>
  <c r="F73" i="7"/>
  <c r="G26" i="8"/>
  <c r="M52" i="7"/>
  <c r="M54" i="7"/>
  <c r="F36" i="7"/>
  <c r="G32" i="8"/>
  <c r="G37" i="8"/>
  <c r="G35" i="8"/>
  <c r="G36" i="8"/>
  <c r="G31" i="8"/>
  <c r="G24" i="8"/>
  <c r="S13" i="7"/>
  <c r="F20" i="7"/>
  <c r="H8" i="8" l="1"/>
  <c r="H24" i="8" s="1"/>
  <c r="D24" i="8"/>
  <c r="D33" i="8"/>
  <c r="F22" i="7"/>
  <c r="L20" i="7"/>
  <c r="E36" i="7"/>
  <c r="L36" i="7"/>
  <c r="E105" i="7"/>
  <c r="E89" i="7"/>
  <c r="D32" i="8"/>
  <c r="D37" i="8"/>
  <c r="D35" i="8"/>
  <c r="D25" i="8"/>
  <c r="D36" i="8"/>
  <c r="L73" i="7"/>
  <c r="H16" i="8"/>
  <c r="H26" i="8" s="1"/>
  <c r="E52" i="7"/>
  <c r="I32" i="8"/>
  <c r="G27" i="8"/>
  <c r="H35" i="8"/>
  <c r="H31" i="8"/>
  <c r="H36" i="8"/>
  <c r="H25" i="8"/>
  <c r="G34" i="8"/>
  <c r="M107" i="7"/>
  <c r="L89" i="7"/>
  <c r="E116" i="7"/>
  <c r="E114" i="7"/>
  <c r="I25" i="8"/>
  <c r="I33" i="8"/>
  <c r="I36" i="8"/>
  <c r="E117" i="7"/>
  <c r="M91" i="7"/>
  <c r="I34" i="8"/>
  <c r="I27" i="8"/>
  <c r="I31" i="8"/>
  <c r="I37" i="8"/>
  <c r="F107" i="7"/>
  <c r="I38" i="8"/>
  <c r="H33" i="8"/>
  <c r="H32" i="8"/>
  <c r="E118" i="7" l="1"/>
  <c r="E115" i="7"/>
</calcChain>
</file>

<file path=xl/comments1.xml><?xml version="1.0" encoding="utf-8"?>
<comments xmlns="http://schemas.openxmlformats.org/spreadsheetml/2006/main">
  <authors>
    <author>Pierre</author>
  </authors>
  <commentList>
    <comment ref="G5" authorId="0" shapeId="0">
      <text>
        <r>
          <rPr>
            <u/>
            <sz val="9"/>
            <color indexed="81"/>
            <rFont val="Tahoma"/>
            <family val="2"/>
          </rPr>
          <t>Distance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Tahoma"/>
            <family val="2"/>
          </rPr>
          <t>25 pts ou 50 rep.</t>
        </r>
        <r>
          <rPr>
            <sz val="9"/>
            <color indexed="81"/>
            <rFont val="Tahoma"/>
            <family val="2"/>
          </rPr>
          <t xml:space="preserve"> par exemple
</t>
        </r>
      </text>
    </comment>
    <comment ref="B7" authorId="0" shapeId="0">
      <text>
        <r>
          <rPr>
            <u/>
            <sz val="9"/>
            <color indexed="81"/>
            <rFont val="Tahoma"/>
            <family val="2"/>
          </rPr>
          <t>Date de l'épreuve :</t>
        </r>
        <r>
          <rPr>
            <b/>
            <sz val="9"/>
            <color indexed="81"/>
            <rFont val="Tahoma"/>
            <family val="2"/>
          </rPr>
          <t xml:space="preserve"> 
23/10/2013</t>
        </r>
        <r>
          <rPr>
            <sz val="9"/>
            <color indexed="81"/>
            <rFont val="Tahoma"/>
            <family val="2"/>
          </rPr>
          <t xml:space="preserve"> par exemple
</t>
        </r>
      </text>
    </comment>
  </commentList>
</comments>
</file>

<file path=xl/sharedStrings.xml><?xml version="1.0" encoding="utf-8"?>
<sst xmlns="http://schemas.openxmlformats.org/spreadsheetml/2006/main" count="2131" uniqueCount="1382">
  <si>
    <t>Directeur de jeu</t>
  </si>
  <si>
    <t>Mode de jeu</t>
  </si>
  <si>
    <t>Catégorie</t>
  </si>
  <si>
    <t>Distance</t>
  </si>
  <si>
    <t>Tour</t>
  </si>
  <si>
    <t>Nom et Prénom</t>
  </si>
  <si>
    <t>Club d'appartenance</t>
  </si>
  <si>
    <t>Points</t>
  </si>
  <si>
    <t>Reprises</t>
  </si>
  <si>
    <t>Série</t>
  </si>
  <si>
    <t>Points de match</t>
  </si>
  <si>
    <t>Moyenne</t>
  </si>
  <si>
    <t>points</t>
  </si>
  <si>
    <t>série</t>
  </si>
  <si>
    <t>points de match</t>
  </si>
  <si>
    <t>reprises</t>
  </si>
  <si>
    <t>Classement général par poule</t>
  </si>
  <si>
    <t>Fédération Française de Billard</t>
  </si>
  <si>
    <t>Ligue de Normandie   -   Tournoi qualificatif pour la finale de Ligue</t>
  </si>
  <si>
    <t>Lieu de l'épreuve :</t>
  </si>
  <si>
    <t>Mode de jeu :</t>
  </si>
  <si>
    <t>Catégorie :</t>
  </si>
  <si>
    <t>Distance :</t>
  </si>
  <si>
    <t>Date de l'épreuve :</t>
  </si>
  <si>
    <t>Club :</t>
  </si>
  <si>
    <t>Points de
match</t>
  </si>
  <si>
    <t xml:space="preserve">Total :   </t>
  </si>
  <si>
    <t>points de ranking de départ :</t>
  </si>
  <si>
    <t>Classement du jour :</t>
  </si>
  <si>
    <t>Points de ranking obtenus :</t>
  </si>
  <si>
    <t>Total des points de ranking :</t>
  </si>
  <si>
    <t>Moyenne particulière :</t>
  </si>
  <si>
    <t>Signature du joueur</t>
  </si>
  <si>
    <t>Tête de série  A</t>
  </si>
  <si>
    <t>Tête de série  B</t>
  </si>
  <si>
    <t>Tête de série  C</t>
  </si>
  <si>
    <t>Forfait</t>
  </si>
  <si>
    <t xml:space="preserve">moyenne </t>
  </si>
  <si>
    <t xml:space="preserve">moyenne particulière </t>
  </si>
  <si>
    <t>Le classement s'effectue selon les points de match puis la moyenne, la moyenne particulière et la série si nécessaire</t>
  </si>
  <si>
    <t>Joueur  N°A2</t>
  </si>
  <si>
    <t>Joueur  N°A3</t>
  </si>
  <si>
    <t>Joueur  N°B2</t>
  </si>
  <si>
    <t>Joueur  N°B3</t>
  </si>
  <si>
    <t>Joueur  N°C2</t>
  </si>
  <si>
    <t>Joueur  N°C3</t>
  </si>
  <si>
    <t>Club</t>
  </si>
  <si>
    <t>Compétiteurs</t>
  </si>
  <si>
    <t>Licence</t>
  </si>
  <si>
    <t>Nom joueur</t>
  </si>
  <si>
    <t>Date de l'épreuve</t>
  </si>
  <si>
    <t>En cas de forfait, renseignez la ligne du joueur ainsi que la cellule forfait par " excusé " ou " non excusé " selon le cas</t>
  </si>
  <si>
    <t>Nationale 3</t>
  </si>
  <si>
    <t>T1</t>
  </si>
  <si>
    <t>LIGUE DE NORMANDIE DE BILLARD</t>
  </si>
  <si>
    <t>Excusé</t>
  </si>
  <si>
    <t>Non excusé</t>
  </si>
  <si>
    <t>T2</t>
  </si>
  <si>
    <t>T3</t>
  </si>
  <si>
    <t>T4</t>
  </si>
  <si>
    <t>T5</t>
  </si>
  <si>
    <t>Libre</t>
  </si>
  <si>
    <t>Bande</t>
  </si>
  <si>
    <t>3 bandes</t>
  </si>
  <si>
    <t>Cadre</t>
  </si>
  <si>
    <t xml:space="preserve">ROUEN BILLARD CLUB                </t>
  </si>
  <si>
    <t xml:space="preserve">CLUB ECOLE HAVRAIS DE BILLARD     </t>
  </si>
  <si>
    <t xml:space="preserve">BILLARD CLUB OSSELIEN             </t>
  </si>
  <si>
    <t>134671R</t>
  </si>
  <si>
    <t xml:space="preserve">BILLARD CLUB SOTTEVILLAIS         </t>
  </si>
  <si>
    <t>017869H</t>
  </si>
  <si>
    <t xml:space="preserve">BILLARD CLUB GAILLONNAIS          </t>
  </si>
  <si>
    <t>113094U</t>
  </si>
  <si>
    <t>ASSOCIATION SPORTIVE STADE URVILLE</t>
  </si>
  <si>
    <t xml:space="preserve">BILLARD CLUB DE LA SAUSSAYE       </t>
  </si>
  <si>
    <t xml:space="preserve">BILLARD CLUB DE FECAMP            </t>
  </si>
  <si>
    <t>137351T</t>
  </si>
  <si>
    <t xml:space="preserve">UNION SPORTIVE RUGLOISE           </t>
  </si>
  <si>
    <t>100560S</t>
  </si>
  <si>
    <t xml:space="preserve">BILLARD CLUB ANDELYSIEN           </t>
  </si>
  <si>
    <t xml:space="preserve">ARGENCES BILLARD CLUB             </t>
  </si>
  <si>
    <t xml:space="preserve">BILLARD CLUB DE SAINT NICOLAS     </t>
  </si>
  <si>
    <t>017803T</t>
  </si>
  <si>
    <t xml:space="preserve">BILLARD CLUB LEXOVIEN             </t>
  </si>
  <si>
    <t xml:space="preserve">BILLARD CLUB CORMELLOIS           </t>
  </si>
  <si>
    <t xml:space="preserve">BILLARD AMICAL CLUB LOVERIEN      </t>
  </si>
  <si>
    <t xml:space="preserve">BILLARD CLUB DE SAINT-MARCEL      </t>
  </si>
  <si>
    <t>017689J</t>
  </si>
  <si>
    <t>122758M</t>
  </si>
  <si>
    <t>112270C</t>
  </si>
  <si>
    <t>129135T</t>
  </si>
  <si>
    <t xml:space="preserve">BILLARD CLUB EBROICIEN            </t>
  </si>
  <si>
    <t>017629B</t>
  </si>
  <si>
    <t>137339H</t>
  </si>
  <si>
    <t>017497Z</t>
  </si>
  <si>
    <t>017465T</t>
  </si>
  <si>
    <t>144156M</t>
  </si>
  <si>
    <t xml:space="preserve">FLEURY BILLARD CLUB               </t>
  </si>
  <si>
    <t xml:space="preserve">SOCIETE DE BILLARD DE BERNAY      </t>
  </si>
  <si>
    <t xml:space="preserve">BILLARD CLUB CANY BARVILLE        </t>
  </si>
  <si>
    <t>011871P</t>
  </si>
  <si>
    <t>128208C</t>
  </si>
  <si>
    <t>137982A</t>
  </si>
  <si>
    <t>018075F</t>
  </si>
  <si>
    <t>107038W</t>
  </si>
  <si>
    <t>107040Y</t>
  </si>
  <si>
    <t>017658E</t>
  </si>
  <si>
    <t>017610I</t>
  </si>
  <si>
    <t>010634A</t>
  </si>
  <si>
    <t xml:space="preserve">BILLARD CLUB PACEEN               </t>
  </si>
  <si>
    <t>135579P</t>
  </si>
  <si>
    <t>017643P</t>
  </si>
  <si>
    <t>018027J</t>
  </si>
  <si>
    <t>127340S</t>
  </si>
  <si>
    <t>017709D</t>
  </si>
  <si>
    <t>017823N</t>
  </si>
  <si>
    <t>142307J</t>
  </si>
  <si>
    <t>112010C</t>
  </si>
  <si>
    <t>126209F</t>
  </si>
  <si>
    <t>120322U</t>
  </si>
  <si>
    <t>150560C</t>
  </si>
  <si>
    <t>145242G</t>
  </si>
  <si>
    <t>106824Q</t>
  </si>
  <si>
    <t>144074I</t>
  </si>
  <si>
    <t>017482K</t>
  </si>
  <si>
    <t>129114Y</t>
  </si>
  <si>
    <t>017790G</t>
  </si>
  <si>
    <t>136046O</t>
  </si>
  <si>
    <t>017926M</t>
  </si>
  <si>
    <t>138224I</t>
  </si>
  <si>
    <t>018131J</t>
  </si>
  <si>
    <t>017770M</t>
  </si>
  <si>
    <t xml:space="preserve">PATRONAGE LAIQUE ARGENTAN         </t>
  </si>
  <si>
    <t>017713H</t>
  </si>
  <si>
    <t>141784G</t>
  </si>
  <si>
    <t>100521F</t>
  </si>
  <si>
    <t>131886O</t>
  </si>
  <si>
    <t>108288Y</t>
  </si>
  <si>
    <t>127188W</t>
  </si>
  <si>
    <t>147667H</t>
  </si>
  <si>
    <t>133446O</t>
  </si>
  <si>
    <t>140672M</t>
  </si>
  <si>
    <t>141280W</t>
  </si>
  <si>
    <t>017687H</t>
  </si>
  <si>
    <t>126213J</t>
  </si>
  <si>
    <t>107057P</t>
  </si>
  <si>
    <t>137446K</t>
  </si>
  <si>
    <t>112008A</t>
  </si>
  <si>
    <t>143290E</t>
  </si>
  <si>
    <t>144620I</t>
  </si>
  <si>
    <t>017537N</t>
  </si>
  <si>
    <t>017653Z</t>
  </si>
  <si>
    <t>116626Q</t>
  </si>
  <si>
    <t>147303M</t>
  </si>
  <si>
    <t>017637J</t>
  </si>
  <si>
    <t>150245K</t>
  </si>
  <si>
    <t>140475X</t>
  </si>
  <si>
    <t>018041X</t>
  </si>
  <si>
    <t>017912Y</t>
  </si>
  <si>
    <t>100587T</t>
  </si>
  <si>
    <t>017978M</t>
  </si>
  <si>
    <t>125063D</t>
  </si>
  <si>
    <t>140033X</t>
  </si>
  <si>
    <t>017728W</t>
  </si>
  <si>
    <t>011465Z</t>
  </si>
  <si>
    <t>135752G</t>
  </si>
  <si>
    <t>017576A</t>
  </si>
  <si>
    <t>126223T</t>
  </si>
  <si>
    <t>017763F</t>
  </si>
  <si>
    <t>013523D</t>
  </si>
  <si>
    <t>017875N</t>
  </si>
  <si>
    <t>147057V</t>
  </si>
  <si>
    <t>011123V</t>
  </si>
  <si>
    <t>131482A</t>
  </si>
  <si>
    <t>144318S</t>
  </si>
  <si>
    <t>124649F</t>
  </si>
  <si>
    <t>127747J</t>
  </si>
  <si>
    <t>017597V</t>
  </si>
  <si>
    <t>131887P</t>
  </si>
  <si>
    <t>138167D</t>
  </si>
  <si>
    <t>017786C</t>
  </si>
  <si>
    <t>133458A</t>
  </si>
  <si>
    <t>106833Z</t>
  </si>
  <si>
    <t>142975B</t>
  </si>
  <si>
    <t>144781N</t>
  </si>
  <si>
    <t>017731Z</t>
  </si>
  <si>
    <t>018043Z</t>
  </si>
  <si>
    <t>150113R</t>
  </si>
  <si>
    <t>106835B</t>
  </si>
  <si>
    <t>018044A</t>
  </si>
  <si>
    <t>102206A</t>
  </si>
  <si>
    <t>017664K</t>
  </si>
  <si>
    <t>144782O</t>
  </si>
  <si>
    <t>119852S</t>
  </si>
  <si>
    <t>146122C</t>
  </si>
  <si>
    <t>021024Q</t>
  </si>
  <si>
    <t>112015H</t>
  </si>
  <si>
    <t>137816Q</t>
  </si>
  <si>
    <t>149312W</t>
  </si>
  <si>
    <t>142932K</t>
  </si>
  <si>
    <t>138381J</t>
  </si>
  <si>
    <t>017827R</t>
  </si>
  <si>
    <t>134656C</t>
  </si>
  <si>
    <t>017477F</t>
  </si>
  <si>
    <t>122730K</t>
  </si>
  <si>
    <t>017858W</t>
  </si>
  <si>
    <t>149830J</t>
  </si>
  <si>
    <t>148806W</t>
  </si>
  <si>
    <t>145453J</t>
  </si>
  <si>
    <t>017817H</t>
  </si>
  <si>
    <t>138573T</t>
  </si>
  <si>
    <t>017730Y</t>
  </si>
  <si>
    <t>122687T</t>
  </si>
  <si>
    <t>115463X</t>
  </si>
  <si>
    <t>131485D</t>
  </si>
  <si>
    <t>149403V</t>
  </si>
  <si>
    <t>149903N</t>
  </si>
  <si>
    <t>116625P</t>
  </si>
  <si>
    <t>141079D</t>
  </si>
  <si>
    <t>118084S</t>
  </si>
  <si>
    <t>017572W</t>
  </si>
  <si>
    <t>124617Z</t>
  </si>
  <si>
    <t>144165V</t>
  </si>
  <si>
    <t>127143D</t>
  </si>
  <si>
    <t>106828U</t>
  </si>
  <si>
    <t>017721P</t>
  </si>
  <si>
    <t>017495X</t>
  </si>
  <si>
    <t>017478G</t>
  </si>
  <si>
    <t>147307R</t>
  </si>
  <si>
    <t>101657X</t>
  </si>
  <si>
    <t>017626Y</t>
  </si>
  <si>
    <t>017602A</t>
  </si>
  <si>
    <t>017544U</t>
  </si>
  <si>
    <t>143284Y</t>
  </si>
  <si>
    <t>017818I</t>
  </si>
  <si>
    <t>126230A</t>
  </si>
  <si>
    <t>017739H</t>
  </si>
  <si>
    <t>149889Y</t>
  </si>
  <si>
    <t>017498A</t>
  </si>
  <si>
    <t>101687B</t>
  </si>
  <si>
    <t>100599F</t>
  </si>
  <si>
    <t>017650W</t>
  </si>
  <si>
    <t>146121B</t>
  </si>
  <si>
    <t>139912G</t>
  </si>
  <si>
    <t>141213H</t>
  </si>
  <si>
    <t>018005N</t>
  </si>
  <si>
    <t>126237H</t>
  </si>
  <si>
    <t>Sans</t>
  </si>
  <si>
    <t>Régionale</t>
  </si>
  <si>
    <t>Régionale 1</t>
  </si>
  <si>
    <t>Régionale 2</t>
  </si>
  <si>
    <t>Régionale 3</t>
  </si>
  <si>
    <t>Régionale 4</t>
  </si>
  <si>
    <t>Nationale 1</t>
  </si>
  <si>
    <t>Nationale 2</t>
  </si>
  <si>
    <t>Joueur blanc</t>
  </si>
  <si>
    <t>Tour :</t>
  </si>
  <si>
    <t>PARTICIPANTS</t>
  </si>
  <si>
    <t>Date :</t>
  </si>
  <si>
    <t>n° et rue</t>
  </si>
  <si>
    <t>LIEU DE L'EPREUVE</t>
  </si>
  <si>
    <t>Classement</t>
  </si>
  <si>
    <t>Saisir 1, 2 ou 3 dans la colonne classement</t>
  </si>
  <si>
    <r>
      <t>1</t>
    </r>
    <r>
      <rPr>
        <vertAlign val="superscript"/>
        <sz val="9"/>
        <rFont val="Arial Narrow"/>
        <family val="2"/>
      </rPr>
      <t>er</t>
    </r>
  </si>
  <si>
    <r>
      <t>2</t>
    </r>
    <r>
      <rPr>
        <vertAlign val="superscript"/>
        <sz val="9"/>
        <rFont val="Arial Narrow"/>
        <family val="2"/>
      </rPr>
      <t>ème</t>
    </r>
  </si>
  <si>
    <r>
      <t>3</t>
    </r>
    <r>
      <rPr>
        <vertAlign val="superscript"/>
        <sz val="9"/>
        <rFont val="Arial Narrow"/>
        <family val="2"/>
      </rPr>
      <t>ème</t>
    </r>
  </si>
  <si>
    <t>Classement des vainqueurs de poule</t>
  </si>
  <si>
    <r>
      <t>4</t>
    </r>
    <r>
      <rPr>
        <vertAlign val="superscript"/>
        <sz val="9"/>
        <rFont val="Arial Narrow"/>
        <family val="2"/>
      </rPr>
      <t>ème</t>
    </r>
  </si>
  <si>
    <r>
      <t>5</t>
    </r>
    <r>
      <rPr>
        <vertAlign val="superscript"/>
        <sz val="9"/>
        <rFont val="Arial Narrow"/>
        <family val="2"/>
      </rPr>
      <t>ème</t>
    </r>
  </si>
  <si>
    <r>
      <t>6</t>
    </r>
    <r>
      <rPr>
        <vertAlign val="superscript"/>
        <sz val="9"/>
        <rFont val="Arial Narrow"/>
        <family val="2"/>
      </rPr>
      <t>ème</t>
    </r>
  </si>
  <si>
    <r>
      <t>7</t>
    </r>
    <r>
      <rPr>
        <vertAlign val="superscript"/>
        <sz val="9"/>
        <rFont val="Arial Narrow"/>
        <family val="2"/>
      </rPr>
      <t>ème</t>
    </r>
  </si>
  <si>
    <r>
      <t>8</t>
    </r>
    <r>
      <rPr>
        <vertAlign val="superscript"/>
        <sz val="9"/>
        <rFont val="Arial Narrow"/>
        <family val="2"/>
      </rPr>
      <t>ème</t>
    </r>
  </si>
  <si>
    <r>
      <t>9</t>
    </r>
    <r>
      <rPr>
        <vertAlign val="superscript"/>
        <sz val="9"/>
        <rFont val="Arial Narrow"/>
        <family val="2"/>
      </rPr>
      <t>ème</t>
    </r>
  </si>
  <si>
    <t>Dans tous les feuillets :</t>
  </si>
  <si>
    <t>Il est possible de saisir une donnée différente de celles proposées par la liste.</t>
  </si>
  <si>
    <t>Finales</t>
  </si>
  <si>
    <t>146291P</t>
  </si>
  <si>
    <t>147566Y</t>
  </si>
  <si>
    <t>CP + Ville</t>
  </si>
  <si>
    <t>***</t>
  </si>
  <si>
    <t>Place de la République</t>
  </si>
  <si>
    <t>14370   ARGENCES</t>
  </si>
  <si>
    <t>Le clos Moisson</t>
  </si>
  <si>
    <t>325, allée des Avoineries</t>
  </si>
  <si>
    <t>50460   URVILLE - NACQUEVILLE</t>
  </si>
  <si>
    <t>3, rue Saint Jean</t>
  </si>
  <si>
    <t>27400   LOUVIERS</t>
  </si>
  <si>
    <t>Impasse des Verriers</t>
  </si>
  <si>
    <t>27700   LES ANDELYS</t>
  </si>
  <si>
    <t>Complexe sportif Sporticaux</t>
  </si>
  <si>
    <t>Route de Veulettes</t>
  </si>
  <si>
    <t>76450   CANY - BARVILLE</t>
  </si>
  <si>
    <t>Halle des Sports</t>
  </si>
  <si>
    <t>rue de la Pagnolée</t>
  </si>
  <si>
    <t>14123   CORMELLES LE ROYAL</t>
  </si>
  <si>
    <t>5, rue Henri Dunant</t>
  </si>
  <si>
    <t>76400   FECAMP</t>
  </si>
  <si>
    <t>Le Mille Club</t>
  </si>
  <si>
    <t>rue Lesage  - Maille</t>
  </si>
  <si>
    <t>27370   LA SAUSSAYE</t>
  </si>
  <si>
    <t>93, rue Laurent Lefèbvre</t>
  </si>
  <si>
    <t>76510   SAINT NICOLAS D'ALIERMONT</t>
  </si>
  <si>
    <t>Espace Saint Exupéry</t>
  </si>
  <si>
    <t>2, rue Jules Ferry</t>
  </si>
  <si>
    <t>27950   SAINT MARCEL</t>
  </si>
  <si>
    <t>Maison des Jeunes et de la Cullture</t>
  </si>
  <si>
    <t>1, avenue Aristide Briand</t>
  </si>
  <si>
    <t>27000   EVREUX</t>
  </si>
  <si>
    <t>Centre des Arts Contemporains</t>
  </si>
  <si>
    <t>Allée de l'Ermitage</t>
  </si>
  <si>
    <t>27600   GAILLON</t>
  </si>
  <si>
    <t>13, boulevard Louis Pasteur</t>
  </si>
  <si>
    <t>14100   LISIEUX</t>
  </si>
  <si>
    <t>8, rue du manoir</t>
  </si>
  <si>
    <t>76350   OISSEL</t>
  </si>
  <si>
    <t>12, rue Montferrand</t>
  </si>
  <si>
    <t>27120   PACY SUR EURE</t>
  </si>
  <si>
    <t>123, rue Béranger</t>
  </si>
  <si>
    <t>76300   SOTTEVILLE LES ROUEN</t>
  </si>
  <si>
    <t>76, rue des Briquetiers</t>
  </si>
  <si>
    <t>76600   LE HAVRE</t>
  </si>
  <si>
    <t>10, rue Gérard Parmentier</t>
  </si>
  <si>
    <t>27380   FLEURY SUR ANDELLE</t>
  </si>
  <si>
    <t>Ecole Pierre Curie</t>
  </si>
  <si>
    <t>Route de Urou</t>
  </si>
  <si>
    <t>61200   ARGENTAN</t>
  </si>
  <si>
    <t>Espace de la Petite Bouverie</t>
  </si>
  <si>
    <t>Allée Pierre de Coubertin</t>
  </si>
  <si>
    <t>76100   ROUEN</t>
  </si>
  <si>
    <t>Gymnase Jacques Sébire</t>
  </si>
  <si>
    <t>Chemin de la Couture</t>
  </si>
  <si>
    <t>27300   BERNAY</t>
  </si>
  <si>
    <t>Complexe sportif de Bois Arnault/Rugles</t>
  </si>
  <si>
    <t>Route de Chéronvilliers</t>
  </si>
  <si>
    <t>27250   BOIS - ARNAULT</t>
  </si>
  <si>
    <r>
      <rPr>
        <b/>
        <i/>
        <u/>
        <sz val="11"/>
        <color indexed="10"/>
        <rFont val="Arial Narrow"/>
        <family val="2"/>
      </rPr>
      <t xml:space="preserve">ATTENTION </t>
    </r>
    <r>
      <rPr>
        <b/>
        <i/>
        <sz val="11"/>
        <color indexed="10"/>
        <rFont val="Arial Narrow"/>
        <family val="2"/>
      </rPr>
      <t>: Dans le cas d'un joueur blanc, ne pas oublier de renseigner la cellule forfait.</t>
    </r>
  </si>
  <si>
    <t>A</t>
  </si>
  <si>
    <t>B</t>
  </si>
  <si>
    <t>C</t>
  </si>
  <si>
    <t>AHAMD ABDUZALIL</t>
  </si>
  <si>
    <t>ALEXANDRE JACQUES</t>
  </si>
  <si>
    <t>ALLART ELYSE</t>
  </si>
  <si>
    <t>ARGENTIN JEAN LUC</t>
  </si>
  <si>
    <t>ARRIVE JEAN LUC</t>
  </si>
  <si>
    <t>AZIZIAN RICHARD</t>
  </si>
  <si>
    <t>BAILLY NICOLAS</t>
  </si>
  <si>
    <t>129095F</t>
  </si>
  <si>
    <t>BARBIER JEAN LUC</t>
  </si>
  <si>
    <t>017571V</t>
  </si>
  <si>
    <t>BAUDER GILBERT</t>
  </si>
  <si>
    <t>BAVILLE SYLVAIN</t>
  </si>
  <si>
    <t>152619Q</t>
  </si>
  <si>
    <t>BAZAUD FRANCK</t>
  </si>
  <si>
    <t>BELDAME DANIEL</t>
  </si>
  <si>
    <t>BERMENT DIDIER</t>
  </si>
  <si>
    <t>BETILLE ERIC</t>
  </si>
  <si>
    <t>153296B</t>
  </si>
  <si>
    <t>BETON DOMINIQUE</t>
  </si>
  <si>
    <t>BEZARD GEORGES</t>
  </si>
  <si>
    <t>BIETTE CLAUDE</t>
  </si>
  <si>
    <t>BILLARD DAVID</t>
  </si>
  <si>
    <t>BONHOMME ERIC</t>
  </si>
  <si>
    <t>BOULIER ALAIN</t>
  </si>
  <si>
    <t>152578W</t>
  </si>
  <si>
    <t>BOULNOIS JACQUES</t>
  </si>
  <si>
    <t>BOUREL CLAUDE</t>
  </si>
  <si>
    <t>BOUTIN LAURENT</t>
  </si>
  <si>
    <t>BRABANT MATTHIEU</t>
  </si>
  <si>
    <t>BRANCO ANTHONY</t>
  </si>
  <si>
    <t>BROWANG CLAUDE</t>
  </si>
  <si>
    <t>BROWANG MICHEL</t>
  </si>
  <si>
    <t>BRULARD DANIEL</t>
  </si>
  <si>
    <t>BUTELET JEAN PAUL</t>
  </si>
  <si>
    <t>CADINOT SEBASTIEN</t>
  </si>
  <si>
    <t>158947T</t>
  </si>
  <si>
    <t>CAJEAN PHILIPPE</t>
  </si>
  <si>
    <t>CARPENTIER CHRISTIAN</t>
  </si>
  <si>
    <t>CAZAUX JEAN MARC</t>
  </si>
  <si>
    <t>CHALVET PATRICE</t>
  </si>
  <si>
    <t>CHARBONNIER PHILIPPE</t>
  </si>
  <si>
    <t>CHESNEAU JACQUES</t>
  </si>
  <si>
    <t>133832K</t>
  </si>
  <si>
    <t>CHOLLET LIONEL</t>
  </si>
  <si>
    <t>107240Q</t>
  </si>
  <si>
    <t>CHOUPAUT BRUNO</t>
  </si>
  <si>
    <t>151711D</t>
  </si>
  <si>
    <t>COCHARD PATRICK</t>
  </si>
  <si>
    <t>145961X</t>
  </si>
  <si>
    <t>COCY GILLES</t>
  </si>
  <si>
    <t>COLLE GREGORY</t>
  </si>
  <si>
    <t>CORNO YVES</t>
  </si>
  <si>
    <t>COUCHOT BERNARD</t>
  </si>
  <si>
    <t>CRASSOUS OLIVIER</t>
  </si>
  <si>
    <t>CUVIER GILLES</t>
  </si>
  <si>
    <t>CUVILLIEZ FRANCOISE</t>
  </si>
  <si>
    <t>DAIGLE MICHEL</t>
  </si>
  <si>
    <t>DAIREAUX SERGE</t>
  </si>
  <si>
    <t>DAVITTI CLAUDE</t>
  </si>
  <si>
    <t>DAVOINE BRUNO</t>
  </si>
  <si>
    <t>DELAMARRE ERIC</t>
  </si>
  <si>
    <t>DONNEGER ABEL</t>
  </si>
  <si>
    <t>DUMOND PIERRE</t>
  </si>
  <si>
    <t>DUMONT DOMINIQUE</t>
  </si>
  <si>
    <t>DURANTI GILLES</t>
  </si>
  <si>
    <t>DUVAL LUDOVIC</t>
  </si>
  <si>
    <t>159869W</t>
  </si>
  <si>
    <t>ECOURTEMER STEPHANE</t>
  </si>
  <si>
    <t>ESTRIER JEAN CLAUDE</t>
  </si>
  <si>
    <t>EUDIER MICHEL</t>
  </si>
  <si>
    <t>FACQUET VINCENT</t>
  </si>
  <si>
    <t>013085H</t>
  </si>
  <si>
    <t>FAGOT ADRIEN</t>
  </si>
  <si>
    <t>153247Y</t>
  </si>
  <si>
    <t>FERNANDEZ ROBIN</t>
  </si>
  <si>
    <t>FLEURY YVES</t>
  </si>
  <si>
    <t>FONTAINE YANN</t>
  </si>
  <si>
    <t>FRANCOIS RENE</t>
  </si>
  <si>
    <t>GAILLARD JEAN CLAUDE</t>
  </si>
  <si>
    <t>GARO NAEL</t>
  </si>
  <si>
    <t>GARREAU CYRIL</t>
  </si>
  <si>
    <t>GAUTHIER EMILE</t>
  </si>
  <si>
    <t>GAUTHIER GIOVANNI</t>
  </si>
  <si>
    <t>GEORGE GUY</t>
  </si>
  <si>
    <t>GERVAIS PHILIPPE</t>
  </si>
  <si>
    <t>152579X</t>
  </si>
  <si>
    <t>GEYER SERGE</t>
  </si>
  <si>
    <t>GODILLE SYLVAIN</t>
  </si>
  <si>
    <t>GONZALES JOSE</t>
  </si>
  <si>
    <t>GOUDIER DANIELLE</t>
  </si>
  <si>
    <t>GOUSSETIS GEORGES</t>
  </si>
  <si>
    <t>GRASSIN MICHEL</t>
  </si>
  <si>
    <t>GRENU GUY</t>
  </si>
  <si>
    <t>156138Q</t>
  </si>
  <si>
    <t>GROSDEMANGE JULIEN</t>
  </si>
  <si>
    <t>GUERET GERARD</t>
  </si>
  <si>
    <t>018138Q</t>
  </si>
  <si>
    <t>GUEROULT DOMINIQUE</t>
  </si>
  <si>
    <t>157731X</t>
  </si>
  <si>
    <t>GUIGNON JIM</t>
  </si>
  <si>
    <t>GUYADER GAEL</t>
  </si>
  <si>
    <t>HAFED LAURENT</t>
  </si>
  <si>
    <t>HAQUIN HERVE</t>
  </si>
  <si>
    <t>HENRY SERGE</t>
  </si>
  <si>
    <t>HINTZY ERIC</t>
  </si>
  <si>
    <t>HUE JEAN</t>
  </si>
  <si>
    <t>IPPOLITO PASCAL</t>
  </si>
  <si>
    <t>JACQ LAURENT</t>
  </si>
  <si>
    <t>JANOSKA CHRISTIAN</t>
  </si>
  <si>
    <t>JUBLOT DENIS</t>
  </si>
  <si>
    <t>LAINE ALAIN</t>
  </si>
  <si>
    <t>LAMBERT EUDES</t>
  </si>
  <si>
    <t>LANGEVIN LAURENT</t>
  </si>
  <si>
    <t>159970F</t>
  </si>
  <si>
    <t>LATEYRON DIDIER</t>
  </si>
  <si>
    <t>LE MOULEC JOHNNY</t>
  </si>
  <si>
    <t>LE SELLIN DANIEL</t>
  </si>
  <si>
    <t>LEBOUCHER PASCAL</t>
  </si>
  <si>
    <t>LEBOURGEOIS PHILIPPE</t>
  </si>
  <si>
    <t>LEBRETON ALAIN</t>
  </si>
  <si>
    <t>LEFEVRE PHILIPPE</t>
  </si>
  <si>
    <t>LEFEVRE YANNICK</t>
  </si>
  <si>
    <t>LEGENDRE CEDRIC</t>
  </si>
  <si>
    <t>LEGENDRE CHARLES</t>
  </si>
  <si>
    <t>153994K</t>
  </si>
  <si>
    <t>LEGENDRE GERARD</t>
  </si>
  <si>
    <t>LEGENDRE NATHAN</t>
  </si>
  <si>
    <t>148558B</t>
  </si>
  <si>
    <t>LEGRET ALEXIAN</t>
  </si>
  <si>
    <t>LEHARIVEL DENIS</t>
  </si>
  <si>
    <t>LELEVRIER MICHEL</t>
  </si>
  <si>
    <t>153100N</t>
  </si>
  <si>
    <t>LELOIR MICHEL</t>
  </si>
  <si>
    <t>017997F</t>
  </si>
  <si>
    <t>LEMOIGNE PIERRE</t>
  </si>
  <si>
    <t>LEPINAY PIERRE</t>
  </si>
  <si>
    <t>LEPORQ FRANCOIS</t>
  </si>
  <si>
    <t>LESCAN JACQUES</t>
  </si>
  <si>
    <t>LESELLIER PASCAL</t>
  </si>
  <si>
    <t>LHEUREUX RICHARD</t>
  </si>
  <si>
    <t>LIARD BERNARD</t>
  </si>
  <si>
    <t>LIBERT LOUIS PIERRE</t>
  </si>
  <si>
    <t>LOMBARD PATRICK</t>
  </si>
  <si>
    <t>LORGET EMMANUEL</t>
  </si>
  <si>
    <t>LOURSEL ALAIN</t>
  </si>
  <si>
    <t>MAGNAN JEAN LUC</t>
  </si>
  <si>
    <t>MAISON MICHEL</t>
  </si>
  <si>
    <t>MARCHAIS PHILIPPE</t>
  </si>
  <si>
    <t>MARLIN JEAN PIERRE</t>
  </si>
  <si>
    <t>MARTINY JOSEPH</t>
  </si>
  <si>
    <t>MARTORY PASCAL</t>
  </si>
  <si>
    <t>MARTORY PIERRE</t>
  </si>
  <si>
    <t>MARY JEAN CLAUDE</t>
  </si>
  <si>
    <t>153309Q</t>
  </si>
  <si>
    <t>MAUCOLIN JORDAN</t>
  </si>
  <si>
    <t>MAUNOURY LAURENT</t>
  </si>
  <si>
    <t>MAUPIN CHRISTOPHE</t>
  </si>
  <si>
    <t>MAYNARD ALEXANDRE</t>
  </si>
  <si>
    <t>MAZE JEAN PIERRE</t>
  </si>
  <si>
    <t>MERCET HUGUES</t>
  </si>
  <si>
    <t>017744M</t>
  </si>
  <si>
    <t>MIGA LAURENT</t>
  </si>
  <si>
    <t>MOREL FRANCIS</t>
  </si>
  <si>
    <t>MOREL PATRICE</t>
  </si>
  <si>
    <t>MOTTEAU LAURENT</t>
  </si>
  <si>
    <t>156736Q</t>
  </si>
  <si>
    <t>NEVEU LAURENT</t>
  </si>
  <si>
    <t>100555N</t>
  </si>
  <si>
    <t>NOTHEAUX JACQUES</t>
  </si>
  <si>
    <t>157733Z</t>
  </si>
  <si>
    <t>NOWAK MICHAEL</t>
  </si>
  <si>
    <t>PAILLIE CYRILLE</t>
  </si>
  <si>
    <t>PARMENTIER FRANC</t>
  </si>
  <si>
    <t>PASQUIER FRANCOIS</t>
  </si>
  <si>
    <t>PESLIN RICHARD</t>
  </si>
  <si>
    <t>PHILIPPE JEAN</t>
  </si>
  <si>
    <t>PICARD ANDRE</t>
  </si>
  <si>
    <t>PICQUENOT JEAN PAUL</t>
  </si>
  <si>
    <t>PIEDEFER DIDIER</t>
  </si>
  <si>
    <t>139939H</t>
  </si>
  <si>
    <t>PIERREL BRUNO</t>
  </si>
  <si>
    <t>PITOIS FRANCIS</t>
  </si>
  <si>
    <t>POIGNYE PATRICK</t>
  </si>
  <si>
    <t>142977D</t>
  </si>
  <si>
    <t>PONTHIEUX CHRISTIAN</t>
  </si>
  <si>
    <t>POULET MARC</t>
  </si>
  <si>
    <t>PREVOST PATRICE</t>
  </si>
  <si>
    <t>PREVOST ROGER</t>
  </si>
  <si>
    <t>PRIN MICHAEL</t>
  </si>
  <si>
    <t>RAMDANI IBRAHIM</t>
  </si>
  <si>
    <t>RAULT PASCAL</t>
  </si>
  <si>
    <t>RIBOULET LAURENT</t>
  </si>
  <si>
    <t>RIGOLET GEORGES</t>
  </si>
  <si>
    <t>RIPOLL JEAN YVES</t>
  </si>
  <si>
    <t>ROBERGE BRUNO</t>
  </si>
  <si>
    <t>ROBIN JACQUES</t>
  </si>
  <si>
    <t>131519L</t>
  </si>
  <si>
    <t>ROLLAND ALAIN</t>
  </si>
  <si>
    <t>RONDU JACQUES</t>
  </si>
  <si>
    <t>155024E</t>
  </si>
  <si>
    <t>ROQUIGNY REMY</t>
  </si>
  <si>
    <t>ROUSSEL JEAN YVES</t>
  </si>
  <si>
    <t>RUEDA RENE</t>
  </si>
  <si>
    <t>SAMSON RONALD</t>
  </si>
  <si>
    <t>SCHMITT CLAUDE</t>
  </si>
  <si>
    <t>SEPTAVAUX LOUIS</t>
  </si>
  <si>
    <t>SIROIT JACQUES</t>
  </si>
  <si>
    <t>SOLMON HERVE</t>
  </si>
  <si>
    <t>SORTAIS CLAUDE</t>
  </si>
  <si>
    <t>TALBOT MICHEL</t>
  </si>
  <si>
    <t>TELLIER BRUNO</t>
  </si>
  <si>
    <t>THIRY ROBERT</t>
  </si>
  <si>
    <t>THORY MICHEL</t>
  </si>
  <si>
    <t>TIRIAU DIDIER</t>
  </si>
  <si>
    <t>TISSOT JEAN MICHEL</t>
  </si>
  <si>
    <t>TROUSSIER PIERRE</t>
  </si>
  <si>
    <t>ULRICH ALAIN</t>
  </si>
  <si>
    <t>VARACHE ALBAN</t>
  </si>
  <si>
    <t>VARACHE SERGE</t>
  </si>
  <si>
    <t>VAUTIER ELIAN</t>
  </si>
  <si>
    <t>VERDREL DIDIER</t>
  </si>
  <si>
    <t>VEREL SEBASTIEN</t>
  </si>
  <si>
    <t>VIGNE PIERRE</t>
  </si>
  <si>
    <t>WILLEMYNS JACK</t>
  </si>
  <si>
    <t>ADJEMIAN VINCENT</t>
  </si>
  <si>
    <t>ROUEN BILLARD CLUB</t>
  </si>
  <si>
    <t>137252Y</t>
  </si>
  <si>
    <t>BILLARD CLUB OSSELIEN</t>
  </si>
  <si>
    <t>BILLARD CLUB SOTTEVILLAIS</t>
  </si>
  <si>
    <t>BILLARD CLUB DE SAINT-MARCEL</t>
  </si>
  <si>
    <t>ANTEM ANTOINE</t>
  </si>
  <si>
    <t>BILLARD CLUB DE LA SAUSSAYE</t>
  </si>
  <si>
    <t>017606E</t>
  </si>
  <si>
    <t>BILLARD CLUB DE FECAMP</t>
  </si>
  <si>
    <t>AUBERT DANIEL</t>
  </si>
  <si>
    <t>BILLARD CLUB ANDELYSIEN</t>
  </si>
  <si>
    <t>131880I</t>
  </si>
  <si>
    <t>AUBERT JEAN PAUL</t>
  </si>
  <si>
    <t>129110U</t>
  </si>
  <si>
    <t>AUPIAIS JEAN MICHEL</t>
  </si>
  <si>
    <t>CABOURG BILLARD CLUB</t>
  </si>
  <si>
    <t>151993K</t>
  </si>
  <si>
    <t>AYMONOD MICHEL</t>
  </si>
  <si>
    <t>127128O</t>
  </si>
  <si>
    <t>BILLARD CLUB DE SAINT NICOLAS</t>
  </si>
  <si>
    <t>BACCHETTI JEAN MARC</t>
  </si>
  <si>
    <t>BILLARD CLUB CORMELLOIS</t>
  </si>
  <si>
    <t>146123D</t>
  </si>
  <si>
    <t>BAILLARD JACQUES</t>
  </si>
  <si>
    <t>137443H</t>
  </si>
  <si>
    <t>BILLARD AMICAL CLUB LOVERIEN</t>
  </si>
  <si>
    <t>BAINEE GERARD</t>
  </si>
  <si>
    <t>BILLARD CLUB LEXOVIEN</t>
  </si>
  <si>
    <t>119857X</t>
  </si>
  <si>
    <t>BAIS PHILIPPE</t>
  </si>
  <si>
    <t>153013T</t>
  </si>
  <si>
    <t>BAMIERE JACQUES</t>
  </si>
  <si>
    <t>136315X</t>
  </si>
  <si>
    <t>BARBEY BERTRAND</t>
  </si>
  <si>
    <t>157290S</t>
  </si>
  <si>
    <t>BILLARD CLUB EBROICIEN</t>
  </si>
  <si>
    <t>BATAILLE VINCENT</t>
  </si>
  <si>
    <t>017754W</t>
  </si>
  <si>
    <t>BATUT PIERRE</t>
  </si>
  <si>
    <t>104045T</t>
  </si>
  <si>
    <t>BAUX REGIS</t>
  </si>
  <si>
    <t>148240F</t>
  </si>
  <si>
    <t>BEAUGRAND CHRISTIAN</t>
  </si>
  <si>
    <t>BILLARD CLUB CANY BARVILLE</t>
  </si>
  <si>
    <t>161679N</t>
  </si>
  <si>
    <t>BEGUIN CLAUDE</t>
  </si>
  <si>
    <t>150707M</t>
  </si>
  <si>
    <t>BELLAMY MICKAEL</t>
  </si>
  <si>
    <t>L/C CLUB BILLARDS</t>
  </si>
  <si>
    <t>155975N</t>
  </si>
  <si>
    <t>BERTRAND MICHEL</t>
  </si>
  <si>
    <t>142970W</t>
  </si>
  <si>
    <t>BESNIER MICHAEL</t>
  </si>
  <si>
    <t>126188K</t>
  </si>
  <si>
    <t>BILLARD CLUB DE BERNAY</t>
  </si>
  <si>
    <t>BETON VALERIE</t>
  </si>
  <si>
    <t>147263T</t>
  </si>
  <si>
    <t>BIANCHINI JEAN ROBERT</t>
  </si>
  <si>
    <t>CLUB ECOLE HAVRAIS DE BILLARD</t>
  </si>
  <si>
    <t>106781Z</t>
  </si>
  <si>
    <t>BIDAULT ALAIN</t>
  </si>
  <si>
    <t>160279R</t>
  </si>
  <si>
    <t>BIDAULT EVAN</t>
  </si>
  <si>
    <t>162455G</t>
  </si>
  <si>
    <t>BIDAULT YANN</t>
  </si>
  <si>
    <t>162451C</t>
  </si>
  <si>
    <t>BIENAIME ERIC</t>
  </si>
  <si>
    <t>BILLARD CLUB DE MAROMME</t>
  </si>
  <si>
    <t>162881V</t>
  </si>
  <si>
    <t>BLANCO PASCALE</t>
  </si>
  <si>
    <t>148074A</t>
  </si>
  <si>
    <t>BLAUWBLOMME HENK</t>
  </si>
  <si>
    <t>128972M</t>
  </si>
  <si>
    <t>BLONDEL JEAN THIERRY</t>
  </si>
  <si>
    <t>144155L</t>
  </si>
  <si>
    <t>BOITARD MARC</t>
  </si>
  <si>
    <t>136732Y</t>
  </si>
  <si>
    <t>BOREL PASCAL</t>
  </si>
  <si>
    <t>145960W</t>
  </si>
  <si>
    <t>BOTREL DAVID</t>
  </si>
  <si>
    <t>156426D</t>
  </si>
  <si>
    <t>BOUCHER OLIVIER</t>
  </si>
  <si>
    <t>162450B</t>
  </si>
  <si>
    <t>BOUCHER VINCENT</t>
  </si>
  <si>
    <t>144908K</t>
  </si>
  <si>
    <t>BOUGEOIS JEAN NOEL</t>
  </si>
  <si>
    <t>162449A</t>
  </si>
  <si>
    <t>BOUGOUIN JEAN MICHEL</t>
  </si>
  <si>
    <t>149537Q</t>
  </si>
  <si>
    <t>BOULANGER BRICE</t>
  </si>
  <si>
    <t>154375Z</t>
  </si>
  <si>
    <t>BOURDON PASCAL</t>
  </si>
  <si>
    <t>162365J</t>
  </si>
  <si>
    <t>BOURDOULOU MARCEL</t>
  </si>
  <si>
    <t>017892E</t>
  </si>
  <si>
    <t>BOURGET ALAIN</t>
  </si>
  <si>
    <t>017466U</t>
  </si>
  <si>
    <t>BOUTINAUD CLAUDE</t>
  </si>
  <si>
    <t>017558I</t>
  </si>
  <si>
    <t>BOUTRAIS DOMINIQUE</t>
  </si>
  <si>
    <t>017617P</t>
  </si>
  <si>
    <t>BOUTTIER JACKY</t>
  </si>
  <si>
    <t>153690E</t>
  </si>
  <si>
    <t>BOUVIER BERTRAND</t>
  </si>
  <si>
    <t>149399Q</t>
  </si>
  <si>
    <t>BOUVIER GUILLAUME</t>
  </si>
  <si>
    <t>149400R</t>
  </si>
  <si>
    <t>BRAEMS CHRISTOPHE</t>
  </si>
  <si>
    <t>160930Z</t>
  </si>
  <si>
    <t>BRAEMS FLORIAN</t>
  </si>
  <si>
    <t>160931A</t>
  </si>
  <si>
    <t>BRETTEVILLE DENIS</t>
  </si>
  <si>
    <t>127508E</t>
  </si>
  <si>
    <t>BILLARD CLUB GAILLONNAIS</t>
  </si>
  <si>
    <t>BRUNET ANDRE</t>
  </si>
  <si>
    <t>017746O</t>
  </si>
  <si>
    <t>BUNEL GUY</t>
  </si>
  <si>
    <t>112004W</t>
  </si>
  <si>
    <t>BUSSIERE GILBERT</t>
  </si>
  <si>
    <t>152826Q</t>
  </si>
  <si>
    <t>CAMPIGNY ARNAULT</t>
  </si>
  <si>
    <t>126184G</t>
  </si>
  <si>
    <t>CARANNANTE JEROME</t>
  </si>
  <si>
    <t>CLUB DE POOL VERNON</t>
  </si>
  <si>
    <t>135744Y</t>
  </si>
  <si>
    <t>CARDON JEAN CLAUDE</t>
  </si>
  <si>
    <t>017542S</t>
  </si>
  <si>
    <t>CARDON JEAN PIERRE</t>
  </si>
  <si>
    <t>112578Y</t>
  </si>
  <si>
    <t>BILLARD CLUB PACEEN</t>
  </si>
  <si>
    <t>CARRE PIERRE</t>
  </si>
  <si>
    <t>017467V</t>
  </si>
  <si>
    <t>CAVELIER FLORIAN</t>
  </si>
  <si>
    <t>BILLARD CLUB ELBEUVIEN</t>
  </si>
  <si>
    <t>154360H</t>
  </si>
  <si>
    <t>CAVELIER MICKAEL</t>
  </si>
  <si>
    <t>156072T</t>
  </si>
  <si>
    <t>CHAGNOT JEAN CLAUDE</t>
  </si>
  <si>
    <t>017621T</t>
  </si>
  <si>
    <t>CHAMP FRANCOIS</t>
  </si>
  <si>
    <t>159430T</t>
  </si>
  <si>
    <t>CHANTELOUP THEO</t>
  </si>
  <si>
    <t>162695S</t>
  </si>
  <si>
    <t>CHAPLEAU FRANCOIS</t>
  </si>
  <si>
    <t>137817R</t>
  </si>
  <si>
    <t>CINTRAT PHILIPPE</t>
  </si>
  <si>
    <t>150890L</t>
  </si>
  <si>
    <t>CLOUARD CEDRIC</t>
  </si>
  <si>
    <t>161596Y</t>
  </si>
  <si>
    <t>COEVOET ERIC</t>
  </si>
  <si>
    <t>017586K</t>
  </si>
  <si>
    <t>COLIN GUY</t>
  </si>
  <si>
    <t>111081J</t>
  </si>
  <si>
    <t>COLINET JEAN LUC</t>
  </si>
  <si>
    <t>153098L</t>
  </si>
  <si>
    <t>CONESA BRIGITTE</t>
  </si>
  <si>
    <t>160190V</t>
  </si>
  <si>
    <t>CONORT PIERRE</t>
  </si>
  <si>
    <t>114995X</t>
  </si>
  <si>
    <t>COTTENCEAU ROBERT</t>
  </si>
  <si>
    <t>139911F</t>
  </si>
  <si>
    <t>COUCKE CHRISTIAN</t>
  </si>
  <si>
    <t>ARGENCES BILLARD CLUB</t>
  </si>
  <si>
    <t>136041J</t>
  </si>
  <si>
    <t>COUDREAU ANDRE</t>
  </si>
  <si>
    <t>131881J</t>
  </si>
  <si>
    <t>CUGNIN GEORGES</t>
  </si>
  <si>
    <t>017543T</t>
  </si>
  <si>
    <t>DARRAS MICKAEL</t>
  </si>
  <si>
    <t>162630X</t>
  </si>
  <si>
    <t>DAUSSY ROGER</t>
  </si>
  <si>
    <t>017693N</t>
  </si>
  <si>
    <t>DAUTRY ANNICK</t>
  </si>
  <si>
    <t>106284W</t>
  </si>
  <si>
    <t>DE TOFFOLI JEAN ANTOINE</t>
  </si>
  <si>
    <t>017476E</t>
  </si>
  <si>
    <t>DEBRAY JEAN PIERRE</t>
  </si>
  <si>
    <t>122682O</t>
  </si>
  <si>
    <t>DEBRE CLAUDE</t>
  </si>
  <si>
    <t>162660E</t>
  </si>
  <si>
    <t>DEBRIS JEAN</t>
  </si>
  <si>
    <t>162599N</t>
  </si>
  <si>
    <t>DELACOTTE JEAN LOUIS</t>
  </si>
  <si>
    <t>124006M</t>
  </si>
  <si>
    <t>DELALONDRE MAX</t>
  </si>
  <si>
    <t>110690I</t>
  </si>
  <si>
    <t>DELAUNAY FABRICE</t>
  </si>
  <si>
    <t>154362K</t>
  </si>
  <si>
    <t>DELOBEL FREDERIC</t>
  </si>
  <si>
    <t>126193P</t>
  </si>
  <si>
    <t>DEMELLIER RENE</t>
  </si>
  <si>
    <t>018014W</t>
  </si>
  <si>
    <t>DEMERSEMAN MICHEL</t>
  </si>
  <si>
    <t>108157X</t>
  </si>
  <si>
    <t>DEMON HENRI</t>
  </si>
  <si>
    <t>017468W</t>
  </si>
  <si>
    <t>DENIS ERIC</t>
  </si>
  <si>
    <t>162693Q</t>
  </si>
  <si>
    <t>DERONGS DANIEL</t>
  </si>
  <si>
    <t>147139J</t>
  </si>
  <si>
    <t>DESLANDES WILFRIED</t>
  </si>
  <si>
    <t>147559Q</t>
  </si>
  <si>
    <t>DESOUDIN CEDRIC</t>
  </si>
  <si>
    <t>157256F</t>
  </si>
  <si>
    <t>DESPIT DANIEL</t>
  </si>
  <si>
    <t>127746I</t>
  </si>
  <si>
    <t>DESSERRE ALEXANDRE</t>
  </si>
  <si>
    <t>136733Z</t>
  </si>
  <si>
    <t>DEVILLERS FABRICE</t>
  </si>
  <si>
    <t>124009P</t>
  </si>
  <si>
    <t>DEVILLERS JACQUES</t>
  </si>
  <si>
    <t>122704K</t>
  </si>
  <si>
    <t>DEWAVRIN PIERRE</t>
  </si>
  <si>
    <t>127127N</t>
  </si>
  <si>
    <t>DEWULF ARMELLE</t>
  </si>
  <si>
    <t>160693R</t>
  </si>
  <si>
    <t>DEZETANT MARCEL</t>
  </si>
  <si>
    <t>017627Z</t>
  </si>
  <si>
    <t>DOHER YANNICK</t>
  </si>
  <si>
    <t>129128M</t>
  </si>
  <si>
    <t>DOUILLOT ANDRE</t>
  </si>
  <si>
    <t>142403B</t>
  </si>
  <si>
    <t>DRIEUX ALAIN</t>
  </si>
  <si>
    <t>159344A</t>
  </si>
  <si>
    <t>DROCHON EMMANUEL</t>
  </si>
  <si>
    <t>162452D</t>
  </si>
  <si>
    <t>DROCHON JULIEN</t>
  </si>
  <si>
    <t>162454F</t>
  </si>
  <si>
    <t>DROCHON YOHAN</t>
  </si>
  <si>
    <t>162453E</t>
  </si>
  <si>
    <t>DROUHAULT JEAN MICHEL</t>
  </si>
  <si>
    <t>159932P</t>
  </si>
  <si>
    <t>DU BOUCHAGE MICKAEL</t>
  </si>
  <si>
    <t>126212I</t>
  </si>
  <si>
    <t>DUBOIS JEAN</t>
  </si>
  <si>
    <t>103865V</t>
  </si>
  <si>
    <t>DUCROCQ DIDIER</t>
  </si>
  <si>
    <t>145451H</t>
  </si>
  <si>
    <t>DUCROCQ MICKAEL</t>
  </si>
  <si>
    <t>145450G</t>
  </si>
  <si>
    <t>DUFILS LIONEL</t>
  </si>
  <si>
    <t>154535Y</t>
  </si>
  <si>
    <t>DUFOSSEY MEGANE</t>
  </si>
  <si>
    <t>162655Z</t>
  </si>
  <si>
    <t>DUFRESNE LAURENT</t>
  </si>
  <si>
    <t>148501P</t>
  </si>
  <si>
    <t>DUHOMME JACQUES</t>
  </si>
  <si>
    <t>126192O</t>
  </si>
  <si>
    <t>DUMARTIN BERTRAND</t>
  </si>
  <si>
    <t>163172L</t>
  </si>
  <si>
    <t>DUMESNIL ROGER</t>
  </si>
  <si>
    <t>100613T</t>
  </si>
  <si>
    <t>DUONG KHENN</t>
  </si>
  <si>
    <t>161710X</t>
  </si>
  <si>
    <t>DUPONCHEL ALAIN</t>
  </si>
  <si>
    <t>112556C</t>
  </si>
  <si>
    <t>DUPRE PATRICK</t>
  </si>
  <si>
    <t>100586S</t>
  </si>
  <si>
    <t>DUROSAY STEPHANE</t>
  </si>
  <si>
    <t>162447Y</t>
  </si>
  <si>
    <t>DUTHIL JEAN</t>
  </si>
  <si>
    <t>017820K</t>
  </si>
  <si>
    <t>DUVAL MICHEL</t>
  </si>
  <si>
    <t>146926C</t>
  </si>
  <si>
    <t>DUVAL RENE</t>
  </si>
  <si>
    <t>129045H</t>
  </si>
  <si>
    <t>EDMONT GEORGES</t>
  </si>
  <si>
    <t>145455L</t>
  </si>
  <si>
    <t>ELIE JOANNES</t>
  </si>
  <si>
    <t>142933L</t>
  </si>
  <si>
    <t>ERISAY FABRICE</t>
  </si>
  <si>
    <t>137333B</t>
  </si>
  <si>
    <t>ERMISSE MICKAEL</t>
  </si>
  <si>
    <t>VIKINGS BILLARD CLUB</t>
  </si>
  <si>
    <t>106806Y</t>
  </si>
  <si>
    <t>ERONTE MICHEL</t>
  </si>
  <si>
    <t>017986U</t>
  </si>
  <si>
    <t>ESLIER GUY</t>
  </si>
  <si>
    <t>112009B</t>
  </si>
  <si>
    <t>ESTIENNE LAURENT</t>
  </si>
  <si>
    <t>147322H</t>
  </si>
  <si>
    <t>EUDELINE MICHEL</t>
  </si>
  <si>
    <t>017479H</t>
  </si>
  <si>
    <t>EUDIER DIDIER</t>
  </si>
  <si>
    <t>159595Y</t>
  </si>
  <si>
    <t>PATRONAGE LAIQUE ARGENTAN</t>
  </si>
  <si>
    <t>EVRARD LYLIAN</t>
  </si>
  <si>
    <t>153268W</t>
  </si>
  <si>
    <t>EVRARD NICOLAS</t>
  </si>
  <si>
    <t>150165Y</t>
  </si>
  <si>
    <t>EYBERT BERARD ROGER</t>
  </si>
  <si>
    <t>155061V</t>
  </si>
  <si>
    <t>FACQUET SUKMA</t>
  </si>
  <si>
    <t>152234X</t>
  </si>
  <si>
    <t>FAIRIER ALAIN</t>
  </si>
  <si>
    <t>131891T</t>
  </si>
  <si>
    <t>FECAMP DANNY</t>
  </si>
  <si>
    <t>163155S</t>
  </si>
  <si>
    <t>FERCOQ HERVE</t>
  </si>
  <si>
    <t>154358F</t>
  </si>
  <si>
    <t>FOURNIAL CHRISTIAN</t>
  </si>
  <si>
    <t>150542H</t>
  </si>
  <si>
    <t>FRANCOIS JONATHAN</t>
  </si>
  <si>
    <t>162462P</t>
  </si>
  <si>
    <t>FREIRE DANIEL</t>
  </si>
  <si>
    <t>127181P</t>
  </si>
  <si>
    <t>GALAN JEAN CLAUDE</t>
  </si>
  <si>
    <t>142631V</t>
  </si>
  <si>
    <t>156465W</t>
  </si>
  <si>
    <t>GASCHY DAMIEN</t>
  </si>
  <si>
    <t>160307X</t>
  </si>
  <si>
    <t>GASQUET ROBERT</t>
  </si>
  <si>
    <t>148277W</t>
  </si>
  <si>
    <t>GENEST PATRICK</t>
  </si>
  <si>
    <t>147248C</t>
  </si>
  <si>
    <t>GERARD JEAN CLAUDE</t>
  </si>
  <si>
    <t>107052K</t>
  </si>
  <si>
    <t>GERMAIN CYRILLE</t>
  </si>
  <si>
    <t>017461P</t>
  </si>
  <si>
    <t>GESTIN JACQUES</t>
  </si>
  <si>
    <t>154536Z</t>
  </si>
  <si>
    <t>GIBON HUBERT</t>
  </si>
  <si>
    <t>118079N</t>
  </si>
  <si>
    <t>GNOCCHI GIANPAOLO</t>
  </si>
  <si>
    <t>124614W</t>
  </si>
  <si>
    <t>GOKTAS RAMAZAN</t>
  </si>
  <si>
    <t>156071S</t>
  </si>
  <si>
    <t>GOREGUES LOIC</t>
  </si>
  <si>
    <t>143286A</t>
  </si>
  <si>
    <t>GOULAMOUGAIDINE BASIAH</t>
  </si>
  <si>
    <t>129090A</t>
  </si>
  <si>
    <t>GOURSAUD JEAN CLAUDE</t>
  </si>
  <si>
    <t>143287B</t>
  </si>
  <si>
    <t>GOUSSE ERIC</t>
  </si>
  <si>
    <t>122689V</t>
  </si>
  <si>
    <t>GRANDSIRE ALAIN</t>
  </si>
  <si>
    <t>158946S</t>
  </si>
  <si>
    <t>GRAZIANI SEBASTIEN</t>
  </si>
  <si>
    <t>162966M</t>
  </si>
  <si>
    <t>GREBOVAL RAPHAEL</t>
  </si>
  <si>
    <t>158035C</t>
  </si>
  <si>
    <t>GRICOURT MARCEL</t>
  </si>
  <si>
    <t>144380C</t>
  </si>
  <si>
    <t>GUERCHE MAEL</t>
  </si>
  <si>
    <t>140837V</t>
  </si>
  <si>
    <t>GUERIN DAVID</t>
  </si>
  <si>
    <t>017939Z</t>
  </si>
  <si>
    <t>GUEROUT JEAN PIERRE</t>
  </si>
  <si>
    <t>156477J</t>
  </si>
  <si>
    <t>GUERPIN BERNARD</t>
  </si>
  <si>
    <t>133482Y</t>
  </si>
  <si>
    <t>GUIGNON ERIC</t>
  </si>
  <si>
    <t>017536M</t>
  </si>
  <si>
    <t>GUILAINE ARNAUD</t>
  </si>
  <si>
    <t>152498J</t>
  </si>
  <si>
    <t>GUYADER ERWAN</t>
  </si>
  <si>
    <t>152484T</t>
  </si>
  <si>
    <t>GUYADER SOPHIE</t>
  </si>
  <si>
    <t>141281X</t>
  </si>
  <si>
    <t>HAZART HAMEL GERARD</t>
  </si>
  <si>
    <t>134863B</t>
  </si>
  <si>
    <t>HEBERT YVAN</t>
  </si>
  <si>
    <t>118088W</t>
  </si>
  <si>
    <t>HEMPEL JEAN</t>
  </si>
  <si>
    <t>017748Q</t>
  </si>
  <si>
    <t>HENRY CATHERINE</t>
  </si>
  <si>
    <t>156840D</t>
  </si>
  <si>
    <t>HERAMBERT CELINE</t>
  </si>
  <si>
    <t>145912A</t>
  </si>
  <si>
    <t>HERVIEU GERALD</t>
  </si>
  <si>
    <t>101659Z</t>
  </si>
  <si>
    <t>HONDIER REMY</t>
  </si>
  <si>
    <t>156765X</t>
  </si>
  <si>
    <t>HORCHOLLES DAVID</t>
  </si>
  <si>
    <t>018123B</t>
  </si>
  <si>
    <t>HOUILLEZ MATHIS</t>
  </si>
  <si>
    <t>158948V</t>
  </si>
  <si>
    <t>HUARD SEBASTIEN</t>
  </si>
  <si>
    <t>155987B</t>
  </si>
  <si>
    <t>HUBERT YVON</t>
  </si>
  <si>
    <t>161713A</t>
  </si>
  <si>
    <t>HUGER MICHEL</t>
  </si>
  <si>
    <t>017614M</t>
  </si>
  <si>
    <t>HUTINET DANIEL</t>
  </si>
  <si>
    <t>017724S</t>
  </si>
  <si>
    <t>JACA BERNARD</t>
  </si>
  <si>
    <t>159687Y</t>
  </si>
  <si>
    <t>JASPERS DICK</t>
  </si>
  <si>
    <t>117778Y</t>
  </si>
  <si>
    <t>JEANNE NICOLAS</t>
  </si>
  <si>
    <t>162875N</t>
  </si>
  <si>
    <t>JOUANNET MATTHIEU</t>
  </si>
  <si>
    <t>162463Q</t>
  </si>
  <si>
    <t>JUBLOT MAXIME</t>
  </si>
  <si>
    <t>107058Q</t>
  </si>
  <si>
    <t>KENZEY PATRICK</t>
  </si>
  <si>
    <t>017485N</t>
  </si>
  <si>
    <t>KLUG JEAN</t>
  </si>
  <si>
    <t>Licenciés indépendants 27</t>
  </si>
  <si>
    <t>144862Q</t>
  </si>
  <si>
    <t>KOWALLIK CHRISTOPHE</t>
  </si>
  <si>
    <t>140146G</t>
  </si>
  <si>
    <t>LAGNEL MICKAEL</t>
  </si>
  <si>
    <t>154359G</t>
  </si>
  <si>
    <t>LALLEMAND DIDIER</t>
  </si>
  <si>
    <t>017874M</t>
  </si>
  <si>
    <t>LANGLOIS CHRISTIAN</t>
  </si>
  <si>
    <t>018105J</t>
  </si>
  <si>
    <t>LANGLOIS FLORIAN</t>
  </si>
  <si>
    <t>LANGLOIS MARC</t>
  </si>
  <si>
    <t>138567N</t>
  </si>
  <si>
    <t>LANGRAND BERTRAND</t>
  </si>
  <si>
    <t>163072C</t>
  </si>
  <si>
    <t>LANNAY PASCAL</t>
  </si>
  <si>
    <t>129088Y</t>
  </si>
  <si>
    <t>LAPERT PATRICK</t>
  </si>
  <si>
    <t>116636A</t>
  </si>
  <si>
    <t>LAURENT PHILIPPE</t>
  </si>
  <si>
    <t>112307N</t>
  </si>
  <si>
    <t>LAURENT VALERY</t>
  </si>
  <si>
    <t>017732A</t>
  </si>
  <si>
    <t>LAYET ENRICK</t>
  </si>
  <si>
    <t>126200W</t>
  </si>
  <si>
    <t>LE BEC FABIEN</t>
  </si>
  <si>
    <t>154361J</t>
  </si>
  <si>
    <t>LE BLEY JEAN PIERRE</t>
  </si>
  <si>
    <t>162773C</t>
  </si>
  <si>
    <t>LE CAER THIERRY</t>
  </si>
  <si>
    <t>129144C</t>
  </si>
  <si>
    <t>LE GALL PATRICK</t>
  </si>
  <si>
    <t>156766Y</t>
  </si>
  <si>
    <t>LE GOFF QUENTIN</t>
  </si>
  <si>
    <t>121693N</t>
  </si>
  <si>
    <t>LE LOUARN JEAN CLAUDE</t>
  </si>
  <si>
    <t>144162S</t>
  </si>
  <si>
    <t>LE MOULEC ALAIN</t>
  </si>
  <si>
    <t>135751F</t>
  </si>
  <si>
    <t>LE QUEC TOM</t>
  </si>
  <si>
    <t>162656A</t>
  </si>
  <si>
    <t>LE RAILLER GERALD</t>
  </si>
  <si>
    <t>151478A</t>
  </si>
  <si>
    <t>LEBEGUE JEAN</t>
  </si>
  <si>
    <t>157910R</t>
  </si>
  <si>
    <t>LEBLOND MATHIEU</t>
  </si>
  <si>
    <t>162885Z</t>
  </si>
  <si>
    <t>LEBOURG RACHELLE</t>
  </si>
  <si>
    <t>162808Q</t>
  </si>
  <si>
    <t>LEBOUTEILLER MARCEL</t>
  </si>
  <si>
    <t>152787Y</t>
  </si>
  <si>
    <t>LEBRESNE ERWAN</t>
  </si>
  <si>
    <t>156621Q</t>
  </si>
  <si>
    <t>LECARPENTIER STEPHANE</t>
  </si>
  <si>
    <t>155970H</t>
  </si>
  <si>
    <t>LECAVELIER DESETANGS ENZO</t>
  </si>
  <si>
    <t>158945R</t>
  </si>
  <si>
    <t>LECAVELIER DESETANGS ERIC</t>
  </si>
  <si>
    <t>159884M</t>
  </si>
  <si>
    <t>LECROERE EDDY</t>
  </si>
  <si>
    <t>106809B</t>
  </si>
  <si>
    <t>LEFEBVRE PIERRE</t>
  </si>
  <si>
    <t>138763B</t>
  </si>
  <si>
    <t>LEFEBVRE RENE</t>
  </si>
  <si>
    <t>017752U</t>
  </si>
  <si>
    <t>LEGAGNEUR PATRICK</t>
  </si>
  <si>
    <t>163266N</t>
  </si>
  <si>
    <t>LEGAZPI RUBEN</t>
  </si>
  <si>
    <t>155577F</t>
  </si>
  <si>
    <t>LEGROS JACKIE</t>
  </si>
  <si>
    <t>141622A</t>
  </si>
  <si>
    <t>LEHERICEY ALAIN</t>
  </si>
  <si>
    <t>158401A</t>
  </si>
  <si>
    <t>LELLI CHARLES</t>
  </si>
  <si>
    <t>104742O</t>
  </si>
  <si>
    <t>LEMARCHAND BERNARD</t>
  </si>
  <si>
    <t>162573K</t>
  </si>
  <si>
    <t>LEMERCIER ALEXIS</t>
  </si>
  <si>
    <t>149699R</t>
  </si>
  <si>
    <t>LENEVEU PATRICK</t>
  </si>
  <si>
    <t>161297Y</t>
  </si>
  <si>
    <t>LEPRETRE JONATHAN</t>
  </si>
  <si>
    <t>139257B</t>
  </si>
  <si>
    <t>LETELLIER CHRISTOPHE</t>
  </si>
  <si>
    <t>122690W</t>
  </si>
  <si>
    <t>LETELLIER JEAN CLAUDE</t>
  </si>
  <si>
    <t>145084E</t>
  </si>
  <si>
    <t>LETOURNEUR ALAIN</t>
  </si>
  <si>
    <t>133469L</t>
  </si>
  <si>
    <t>LETRESOR MAURICE</t>
  </si>
  <si>
    <t>116603T</t>
  </si>
  <si>
    <t>LEVILLAIN EVELYNE</t>
  </si>
  <si>
    <t>142974A</t>
  </si>
  <si>
    <t>LING BENJAMIN</t>
  </si>
  <si>
    <t>162981D</t>
  </si>
  <si>
    <t>LINGRAND BERNARD</t>
  </si>
  <si>
    <t>162572J</t>
  </si>
  <si>
    <t>LOPEZ HENRI</t>
  </si>
  <si>
    <t>100524I</t>
  </si>
  <si>
    <t>MAHAUT ALEXANDRE</t>
  </si>
  <si>
    <t>137980Y</t>
  </si>
  <si>
    <t>MAHEUT ALEXANDRE</t>
  </si>
  <si>
    <t>160531Q</t>
  </si>
  <si>
    <t>MAHIEU NORBERT</t>
  </si>
  <si>
    <t>122711R</t>
  </si>
  <si>
    <t>MALLET PHILIPPE</t>
  </si>
  <si>
    <t>150883D</t>
  </si>
  <si>
    <t>MARGERIE JEAN</t>
  </si>
  <si>
    <t>160956C</t>
  </si>
  <si>
    <t>MARRE JEAN CLAUDE</t>
  </si>
  <si>
    <t>018002K</t>
  </si>
  <si>
    <t>MARTEAU CHRISTOPHE</t>
  </si>
  <si>
    <t>117636M</t>
  </si>
  <si>
    <t>MARTIN JEAN CHRISTOPHE</t>
  </si>
  <si>
    <t>017799P</t>
  </si>
  <si>
    <t>MARTINS JOSE BRAZ</t>
  </si>
  <si>
    <t>154240C</t>
  </si>
  <si>
    <t>MARTORY SERGE</t>
  </si>
  <si>
    <t>017569T</t>
  </si>
  <si>
    <t>MASSON JEAN PIERRE</t>
  </si>
  <si>
    <t>158108G</t>
  </si>
  <si>
    <t>MATEOS RAYMOND</t>
  </si>
  <si>
    <t>126235F</t>
  </si>
  <si>
    <t>MAUREY SERGE</t>
  </si>
  <si>
    <t>131534A</t>
  </si>
  <si>
    <t>MAURICE JEAN PAUL</t>
  </si>
  <si>
    <t>145858Y</t>
  </si>
  <si>
    <t>MAURIN BERNARD</t>
  </si>
  <si>
    <t>116657V</t>
  </si>
  <si>
    <t>MEGNAN JEAN PIERRE</t>
  </si>
  <si>
    <t>133889P</t>
  </si>
  <si>
    <t>MERETTE MICHEL</t>
  </si>
  <si>
    <t>146431Z</t>
  </si>
  <si>
    <t>MEZINO VINCENT</t>
  </si>
  <si>
    <t>148219H</t>
  </si>
  <si>
    <t>MICHAULT MARC</t>
  </si>
  <si>
    <t>163171K</t>
  </si>
  <si>
    <t>MILLET DANIEL</t>
  </si>
  <si>
    <t>017867F</t>
  </si>
  <si>
    <t>MINAULT JACQUES</t>
  </si>
  <si>
    <t>144302C</t>
  </si>
  <si>
    <t>MINAULT MARTINE</t>
  </si>
  <si>
    <t>144303D</t>
  </si>
  <si>
    <t>MOLINA CHRISTIAN</t>
  </si>
  <si>
    <t>145457N</t>
  </si>
  <si>
    <t>MONTOURCY MARC</t>
  </si>
  <si>
    <t>120315N</t>
  </si>
  <si>
    <t>MORENO CHRISTIAN</t>
  </si>
  <si>
    <t>017483L</t>
  </si>
  <si>
    <t>MOULIGNEAUX LAURENT</t>
  </si>
  <si>
    <t>116635Z</t>
  </si>
  <si>
    <t>MOULIN DANIEL</t>
  </si>
  <si>
    <t>159291S</t>
  </si>
  <si>
    <t>MUGUET ROBERT</t>
  </si>
  <si>
    <t>017616O</t>
  </si>
  <si>
    <t>MULLER THEOPHILE</t>
  </si>
  <si>
    <t>116619J</t>
  </si>
  <si>
    <t>NEVEU ADRIEN</t>
  </si>
  <si>
    <t>152834Z</t>
  </si>
  <si>
    <t>NEVEU ISMERIE</t>
  </si>
  <si>
    <t>162621M</t>
  </si>
  <si>
    <t>NICOLAS REMY</t>
  </si>
  <si>
    <t>160828N</t>
  </si>
  <si>
    <t>ODOUX PHILIPPE</t>
  </si>
  <si>
    <t>142635Z</t>
  </si>
  <si>
    <t>PAJON MARIE PIERRE</t>
  </si>
  <si>
    <t>150068S</t>
  </si>
  <si>
    <t>PALAZON JAVIER</t>
  </si>
  <si>
    <t>155576E</t>
  </si>
  <si>
    <t>PAULIN GERARD</t>
  </si>
  <si>
    <t>158426C</t>
  </si>
  <si>
    <t>PELTIER CHRISTELLE</t>
  </si>
  <si>
    <t>126182E</t>
  </si>
  <si>
    <t>PERCHEY LOUIS</t>
  </si>
  <si>
    <t>017518U</t>
  </si>
  <si>
    <t>PERDRIAU DANIEL</t>
  </si>
  <si>
    <t>138442S</t>
  </si>
  <si>
    <t>PERIER ANTONIO</t>
  </si>
  <si>
    <t>162996V</t>
  </si>
  <si>
    <t>PERON PASCAL</t>
  </si>
  <si>
    <t>155972K</t>
  </si>
  <si>
    <t>PERRIER JEAN</t>
  </si>
  <si>
    <t>017694O</t>
  </si>
  <si>
    <t>PERROT JACKY</t>
  </si>
  <si>
    <t>152580Y</t>
  </si>
  <si>
    <t>PETIT JEAN</t>
  </si>
  <si>
    <t>122166S</t>
  </si>
  <si>
    <t>PETIT JEAN CLAUDE</t>
  </si>
  <si>
    <t>124014U</t>
  </si>
  <si>
    <t>PETIT JOHANN</t>
  </si>
  <si>
    <t>017604C</t>
  </si>
  <si>
    <t>PICANDET FRANCOIS</t>
  </si>
  <si>
    <t>149401S</t>
  </si>
  <si>
    <t>PICARD VIOLAINE</t>
  </si>
  <si>
    <t>160329W</t>
  </si>
  <si>
    <t>PICHOT DOMINIQUE</t>
  </si>
  <si>
    <t>135582S</t>
  </si>
  <si>
    <t>PICOT SYLVAIN</t>
  </si>
  <si>
    <t>018412E</t>
  </si>
  <si>
    <t>PIETRZYK JEAN PIERRE</t>
  </si>
  <si>
    <t>155481B</t>
  </si>
  <si>
    <t>PITZ GEOFFROY</t>
  </si>
  <si>
    <t>128613R</t>
  </si>
  <si>
    <t>PLESSIS GERARD</t>
  </si>
  <si>
    <t>106837D</t>
  </si>
  <si>
    <t>POMMERET JACQUES</t>
  </si>
  <si>
    <t>141741P</t>
  </si>
  <si>
    <t>POULLAIN PIERRE</t>
  </si>
  <si>
    <t>017756Y</t>
  </si>
  <si>
    <t>PREVOST JEAN MARC</t>
  </si>
  <si>
    <t>152810Y</t>
  </si>
  <si>
    <t>PRIEUR SEBASTIEN</t>
  </si>
  <si>
    <t>118093B</t>
  </si>
  <si>
    <t>PRUVOST MICHEL</t>
  </si>
  <si>
    <t>137451P</t>
  </si>
  <si>
    <t>PUCHEU JIMMY</t>
  </si>
  <si>
    <t>122748C</t>
  </si>
  <si>
    <t>PUSKAS MATTHIEU</t>
  </si>
  <si>
    <t>110520U</t>
  </si>
  <si>
    <t>QUEILLE RICHARD</t>
  </si>
  <si>
    <t>162896L</t>
  </si>
  <si>
    <t>QUEMENEUR ERIC</t>
  </si>
  <si>
    <t>129130O</t>
  </si>
  <si>
    <t>QUEREY ANDRE</t>
  </si>
  <si>
    <t>101636C</t>
  </si>
  <si>
    <t>QUERUEL JACKIE</t>
  </si>
  <si>
    <t>160692Q</t>
  </si>
  <si>
    <t>QUESNOT LIONNEL</t>
  </si>
  <si>
    <t>140480C</t>
  </si>
  <si>
    <t>QUILLAUD GERARD</t>
  </si>
  <si>
    <t>159709X</t>
  </si>
  <si>
    <t>QUILLAUD PAULETTE</t>
  </si>
  <si>
    <t>159713B</t>
  </si>
  <si>
    <t>RACHET ALAIN</t>
  </si>
  <si>
    <t>017909V</t>
  </si>
  <si>
    <t>RADIER BERNARD</t>
  </si>
  <si>
    <t>112043J</t>
  </si>
  <si>
    <t>154864F</t>
  </si>
  <si>
    <t>REAUDIN GERARD</t>
  </si>
  <si>
    <t>017727V</t>
  </si>
  <si>
    <t>RENARD NICOLAS</t>
  </si>
  <si>
    <t>152232V</t>
  </si>
  <si>
    <t>RIBEIRO VINCENT</t>
  </si>
  <si>
    <t>135748C</t>
  </si>
  <si>
    <t>RIMBOT NICOLAS</t>
  </si>
  <si>
    <t>135749D</t>
  </si>
  <si>
    <t>RIVET GILLES</t>
  </si>
  <si>
    <t>133432A</t>
  </si>
  <si>
    <t>RIVIERE CLAUDE</t>
  </si>
  <si>
    <t>159757Z</t>
  </si>
  <si>
    <t>RIVOAL CYRILLE</t>
  </si>
  <si>
    <t>140476Y</t>
  </si>
  <si>
    <t>ROBIN SEBASTIEN</t>
  </si>
  <si>
    <t>ROCQUEMONT CLAUDE</t>
  </si>
  <si>
    <t>127142C</t>
  </si>
  <si>
    <t>ROHART THIERRY</t>
  </si>
  <si>
    <t>148983N</t>
  </si>
  <si>
    <t>ROMELE ROLAND</t>
  </si>
  <si>
    <t>162456H</t>
  </si>
  <si>
    <t>ROUAS GILLES</t>
  </si>
  <si>
    <t>118073H</t>
  </si>
  <si>
    <t>ROUGIER JACQUES</t>
  </si>
  <si>
    <t>162980C</t>
  </si>
  <si>
    <t>ROUZAUD DANIS JEAN MICHEL</t>
  </si>
  <si>
    <t>154534X</t>
  </si>
  <si>
    <t>SACLIER JEAN LOUIS</t>
  </si>
  <si>
    <t>138227L</t>
  </si>
  <si>
    <t>SAENGER FRANCK</t>
  </si>
  <si>
    <t>155550B</t>
  </si>
  <si>
    <t>SAFFREY JEAN PIERRE</t>
  </si>
  <si>
    <t>137546G</t>
  </si>
  <si>
    <t>SANDT CHRISTIAN</t>
  </si>
  <si>
    <t>149174W</t>
  </si>
  <si>
    <t>SANNIER CRISTIAN</t>
  </si>
  <si>
    <t>162620L</t>
  </si>
  <si>
    <t>SANNIER SERGE</t>
  </si>
  <si>
    <t>017829T</t>
  </si>
  <si>
    <t>SAUGER ALAIN</t>
  </si>
  <si>
    <t>162657B</t>
  </si>
  <si>
    <t>SCHMITT LAURE</t>
  </si>
  <si>
    <t>150163W</t>
  </si>
  <si>
    <t>SCHMITT PATRICIA</t>
  </si>
  <si>
    <t>150162V</t>
  </si>
  <si>
    <t>SCHMITT TEDDY</t>
  </si>
  <si>
    <t>150164X</t>
  </si>
  <si>
    <t>SCHWARTZ ALAIN</t>
  </si>
  <si>
    <t>149904P</t>
  </si>
  <si>
    <t>SEBIRE ROMAIN</t>
  </si>
  <si>
    <t>133830I</t>
  </si>
  <si>
    <t>SEBIRE STEPHANE</t>
  </si>
  <si>
    <t>124624G</t>
  </si>
  <si>
    <t>SIMOES CORENTIN</t>
  </si>
  <si>
    <t>162884Y</t>
  </si>
  <si>
    <t>SIMON THOMAS</t>
  </si>
  <si>
    <t>157254D</t>
  </si>
  <si>
    <t>SKORUPKA MAXIME</t>
  </si>
  <si>
    <t>162694R</t>
  </si>
  <si>
    <t>TALBOT THIERRY</t>
  </si>
  <si>
    <t>162521D</t>
  </si>
  <si>
    <t>TALBOT THOMAS</t>
  </si>
  <si>
    <t>162522E</t>
  </si>
  <si>
    <t>TESSIER JULIEN</t>
  </si>
  <si>
    <t>153468N</t>
  </si>
  <si>
    <t>TEXIER JORDAN</t>
  </si>
  <si>
    <t>142429B</t>
  </si>
  <si>
    <t>THEKAL ALEXANDRE</t>
  </si>
  <si>
    <t>135577N</t>
  </si>
  <si>
    <t>THUILLIER JEAN CLAUDE</t>
  </si>
  <si>
    <t>017671R</t>
  </si>
  <si>
    <t>TOUTAIN REMI</t>
  </si>
  <si>
    <t>159676L</t>
  </si>
  <si>
    <t>TREHET SERGE</t>
  </si>
  <si>
    <t>018140S</t>
  </si>
  <si>
    <t>TRUQUET LIONEL</t>
  </si>
  <si>
    <t>106814G</t>
  </si>
  <si>
    <t>TY JOSHUA</t>
  </si>
  <si>
    <t>161122H</t>
  </si>
  <si>
    <t>VALLE JOEL</t>
  </si>
  <si>
    <t>107251B</t>
  </si>
  <si>
    <t>VARIGNON DOMINIQUE</t>
  </si>
  <si>
    <t>131487F</t>
  </si>
  <si>
    <t>VATRY GILLES ROGER</t>
  </si>
  <si>
    <t>149375P</t>
  </si>
  <si>
    <t>VAUCHEL ANDRE</t>
  </si>
  <si>
    <t>144166W</t>
  </si>
  <si>
    <t>VAUR PHILIPPE</t>
  </si>
  <si>
    <t>104066O</t>
  </si>
  <si>
    <t>VERBAUWHEDE BERTRAND</t>
  </si>
  <si>
    <t>154369S</t>
  </si>
  <si>
    <t>VERON PHILIPPE</t>
  </si>
  <si>
    <t>134687H</t>
  </si>
  <si>
    <t>VICTORIA VINCENT</t>
  </si>
  <si>
    <t>100615V</t>
  </si>
  <si>
    <t>VOYER MICHEL</t>
  </si>
  <si>
    <t>017856U</t>
  </si>
  <si>
    <t>WALKER ETIENNE</t>
  </si>
  <si>
    <t>151997P</t>
  </si>
  <si>
    <t>WATRIQUANT PHILIPPE</t>
  </si>
  <si>
    <t>149872E</t>
  </si>
  <si>
    <t>WEIPPERT MARC</t>
  </si>
  <si>
    <t>148239E</t>
  </si>
  <si>
    <t>ZIMMERLIN DANIEL</t>
  </si>
  <si>
    <t>017923J</t>
  </si>
  <si>
    <t>ZYWICA FREDERIC</t>
  </si>
  <si>
    <t>156622R</t>
  </si>
  <si>
    <t>Nombre de joueurs</t>
  </si>
  <si>
    <t>Classement des joueurs de 4 à 9</t>
  </si>
  <si>
    <t>Joueur</t>
  </si>
  <si>
    <t>Poule</t>
  </si>
  <si>
    <t>1/2 finales</t>
  </si>
  <si>
    <t>Places</t>
  </si>
  <si>
    <t>1 / 2</t>
  </si>
  <si>
    <t>7 / 8</t>
  </si>
  <si>
    <t>3 / 4</t>
  </si>
  <si>
    <t>5 / 6</t>
  </si>
  <si>
    <t>Date</t>
  </si>
  <si>
    <t>CLASSEMENT</t>
  </si>
  <si>
    <t>Assurez-vous que ce nombre est</t>
  </si>
  <si>
    <t>exact avant de poursuivre</t>
  </si>
  <si>
    <t>Nom Club</t>
  </si>
  <si>
    <t>Tête de série A1</t>
  </si>
  <si>
    <t>Joueur A2</t>
  </si>
  <si>
    <t>Joueur A3</t>
  </si>
  <si>
    <t>Tête de série B1</t>
  </si>
  <si>
    <t>Joueur B2</t>
  </si>
  <si>
    <t>Joueur B3</t>
  </si>
  <si>
    <t>Tête de serie C1</t>
  </si>
  <si>
    <t>Joueur C2</t>
  </si>
  <si>
    <t>Joueur C3</t>
  </si>
  <si>
    <t>Points de ranking
acquis avant ce tour</t>
  </si>
  <si>
    <t>Les cellules grisées sont à renseigner à partir de listes préétablies ou bien manuellement.</t>
  </si>
  <si>
    <t>Tête de serie D1</t>
  </si>
  <si>
    <t>Joueur D2</t>
  </si>
  <si>
    <t>Joueur D3</t>
  </si>
  <si>
    <t>D</t>
  </si>
  <si>
    <t>Ranking   -   T12   -   Phase de Poule</t>
  </si>
  <si>
    <r>
      <t>10</t>
    </r>
    <r>
      <rPr>
        <vertAlign val="superscript"/>
        <sz val="9"/>
        <rFont val="Arial Narrow"/>
        <family val="2"/>
      </rPr>
      <t>ème</t>
    </r>
  </si>
  <si>
    <r>
      <t>11</t>
    </r>
    <r>
      <rPr>
        <vertAlign val="superscript"/>
        <sz val="9"/>
        <rFont val="Arial Narrow"/>
        <family val="2"/>
      </rPr>
      <t>ème</t>
    </r>
  </si>
  <si>
    <r>
      <t>12</t>
    </r>
    <r>
      <rPr>
        <vertAlign val="superscript"/>
        <sz val="9"/>
        <rFont val="Arial Narrow"/>
        <family val="2"/>
      </rPr>
      <t>ème</t>
    </r>
  </si>
  <si>
    <t>Tête de série  D</t>
  </si>
  <si>
    <t>Joueur  N°D2</t>
  </si>
  <si>
    <t>Joueur  N°D3</t>
  </si>
  <si>
    <t>Ranking   -   T12   -   Phase finale</t>
  </si>
  <si>
    <t>Nb_joueurs</t>
  </si>
  <si>
    <t>Vainqueur T1</t>
  </si>
  <si>
    <t>Poule A</t>
  </si>
  <si>
    <t>Poule B</t>
  </si>
  <si>
    <t>Poule C</t>
  </si>
  <si>
    <t>Total</t>
  </si>
  <si>
    <t>Nb_vide T1A</t>
  </si>
  <si>
    <t>Nb_vide T1B</t>
  </si>
  <si>
    <t>Nb_vide T1C</t>
  </si>
  <si>
    <t>Poule D</t>
  </si>
  <si>
    <t>Nb_vide T1D</t>
  </si>
  <si>
    <t>4 billes</t>
  </si>
  <si>
    <t>Cadets</t>
  </si>
  <si>
    <t>Juniors</t>
  </si>
  <si>
    <t>Féminines</t>
  </si>
  <si>
    <t>Saisir 1, 2, 3 ou 4 dans la colonne classement</t>
  </si>
  <si>
    <t>Saisir 5, 6, 7, 8, 9,10,11 ou 12 dans la colonne classement</t>
  </si>
  <si>
    <t>11 / 12</t>
  </si>
  <si>
    <t>9 / 10</t>
  </si>
  <si>
    <r>
      <t xml:space="preserve">B </t>
    </r>
    <r>
      <rPr>
        <sz val="12"/>
        <rFont val="Arial Narrow"/>
        <family val="2"/>
      </rPr>
      <t>(2/3)</t>
    </r>
  </si>
  <si>
    <r>
      <t>A</t>
    </r>
    <r>
      <rPr>
        <sz val="12"/>
        <rFont val="Arial Narrow"/>
        <family val="2"/>
      </rPr>
      <t xml:space="preserve"> (1/4)</t>
    </r>
  </si>
  <si>
    <t>Nom</t>
  </si>
  <si>
    <t>Rang</t>
  </si>
  <si>
    <t>Attention pas plus</t>
  </si>
  <si>
    <t>de 2 forfaits</t>
  </si>
  <si>
    <t>nbjoueurs</t>
  </si>
  <si>
    <t>Performances du tournoi</t>
  </si>
  <si>
    <t>Signature :</t>
  </si>
  <si>
    <t>Meilleure série effectuée</t>
  </si>
  <si>
    <t>Meilleure moyenne particulière</t>
  </si>
  <si>
    <t>Moyenne générale</t>
  </si>
  <si>
    <t>Points réalisés</t>
  </si>
  <si>
    <t>Reprises réalisées</t>
  </si>
  <si>
    <t>Cellules vides</t>
  </si>
  <si>
    <t>Places 1 à 8</t>
  </si>
  <si>
    <r>
      <t xml:space="preserve">Version : </t>
    </r>
    <r>
      <rPr>
        <b/>
        <sz val="12"/>
        <color indexed="10"/>
        <rFont val="Arial Narrow"/>
        <family val="2"/>
      </rPr>
      <t>08</t>
    </r>
    <r>
      <rPr>
        <b/>
        <sz val="12"/>
        <rFont val="Arial Narrow"/>
        <family val="2"/>
      </rPr>
      <t xml:space="preserve">
du :</t>
    </r>
    <r>
      <rPr>
        <b/>
        <sz val="12"/>
        <color indexed="10"/>
        <rFont val="Arial Narrow"/>
        <family val="2"/>
      </rPr>
      <t xml:space="preserve"> 06/12/2017</t>
    </r>
  </si>
  <si>
    <t>60 ptsou 25 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</si>
</sst>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40C]d\ mmmm\ yyyy;@"/>
    <numFmt numFmtId="166" formatCode="[$-F800]dddd\,\ mmmm\ dd\,\ yyyy"/>
  </numFmts>
  <fonts count="85" x14ac:knownFonts="1">
    <font>
      <sz val="10"/>
      <name val="Times New Roman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color indexed="12"/>
      <name val="Arial Narrow"/>
      <family val="2"/>
    </font>
    <font>
      <b/>
      <sz val="12"/>
      <color indexed="12"/>
      <name val="Arial Narrow"/>
      <family val="2"/>
    </font>
    <font>
      <b/>
      <u/>
      <sz val="10"/>
      <color indexed="16"/>
      <name val="Arial Narrow"/>
      <family val="2"/>
    </font>
    <font>
      <b/>
      <u/>
      <sz val="10"/>
      <color indexed="10"/>
      <name val="Arial Narrow"/>
      <family val="2"/>
    </font>
    <font>
      <sz val="8"/>
      <color indexed="9"/>
      <name val="Arial Narrow"/>
      <family val="2"/>
    </font>
    <font>
      <b/>
      <sz val="10"/>
      <color indexed="44"/>
      <name val="Arial Narrow"/>
      <family val="2"/>
    </font>
    <font>
      <b/>
      <sz val="10"/>
      <color indexed="22"/>
      <name val="Arial Narrow"/>
      <family val="2"/>
    </font>
    <font>
      <b/>
      <sz val="10"/>
      <color indexed="42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color indexed="12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b/>
      <sz val="18"/>
      <name val="Arial Narrow"/>
      <family val="2"/>
    </font>
    <font>
      <vertAlign val="superscript"/>
      <sz val="9"/>
      <name val="Arial Narrow"/>
      <family val="2"/>
    </font>
    <font>
      <b/>
      <u/>
      <sz val="10"/>
      <name val="Arial Narrow"/>
      <family val="2"/>
    </font>
    <font>
      <b/>
      <sz val="24"/>
      <name val="Arial Narrow"/>
      <family val="2"/>
    </font>
    <font>
      <b/>
      <sz val="12"/>
      <color indexed="9"/>
      <name val="Arial Narrow"/>
      <family val="2"/>
    </font>
    <font>
      <sz val="8.5"/>
      <name val="Arial Narrow"/>
      <family val="2"/>
    </font>
    <font>
      <b/>
      <i/>
      <u/>
      <sz val="11"/>
      <name val="Arial Narrow"/>
      <family val="2"/>
    </font>
    <font>
      <i/>
      <sz val="11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14"/>
      <name val="Arial Narrow"/>
      <family val="2"/>
    </font>
    <font>
      <sz val="14"/>
      <color indexed="9"/>
      <name val="Arial Narrow"/>
      <family val="2"/>
    </font>
    <font>
      <sz val="14"/>
      <color indexed="12"/>
      <name val="Arial Narrow"/>
      <family val="2"/>
    </font>
    <font>
      <b/>
      <u/>
      <sz val="9"/>
      <name val="Arial Narrow"/>
      <family val="2"/>
    </font>
    <font>
      <u/>
      <sz val="9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8"/>
      <color indexed="9"/>
      <name val="Arial Narrow"/>
      <family val="2"/>
    </font>
    <font>
      <b/>
      <sz val="10"/>
      <color indexed="10"/>
      <name val="Arial Narrow"/>
      <family val="2"/>
    </font>
    <font>
      <b/>
      <sz val="28"/>
      <name val="Arial Narrow"/>
      <family val="2"/>
    </font>
    <font>
      <sz val="16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b/>
      <i/>
      <sz val="11"/>
      <color indexed="10"/>
      <name val="Arial Narrow"/>
      <family val="2"/>
    </font>
    <font>
      <b/>
      <i/>
      <u/>
      <sz val="11"/>
      <color indexed="10"/>
      <name val="Arial Narrow"/>
      <family val="2"/>
    </font>
    <font>
      <b/>
      <sz val="12"/>
      <color indexed="10"/>
      <name val="Arial Narrow"/>
      <family val="2"/>
    </font>
    <font>
      <b/>
      <u/>
      <sz val="18"/>
      <color indexed="13"/>
      <name val="Arial Narrow"/>
      <family val="2"/>
    </font>
    <font>
      <sz val="12"/>
      <name val="Arial Narrow"/>
      <family val="2"/>
    </font>
    <font>
      <u/>
      <sz val="10"/>
      <name val="Arial Narrow"/>
      <family val="2"/>
    </font>
    <font>
      <b/>
      <sz val="9"/>
      <color indexed="10"/>
      <name val="Arial Narrow"/>
      <family val="2"/>
    </font>
    <font>
      <b/>
      <sz val="20"/>
      <name val="Arial Narrow"/>
      <family val="2"/>
    </font>
    <font>
      <b/>
      <sz val="14"/>
      <name val="Arial Narrow"/>
      <family val="2"/>
    </font>
    <font>
      <b/>
      <sz val="36"/>
      <name val="Stencil"/>
      <family val="5"/>
    </font>
    <font>
      <b/>
      <sz val="18"/>
      <color indexed="13"/>
      <name val="Arial Narrow"/>
      <family val="2"/>
    </font>
    <font>
      <i/>
      <sz val="10"/>
      <name val="Arial Narrow"/>
      <family val="2"/>
    </font>
    <font>
      <b/>
      <sz val="11"/>
      <color indexed="9"/>
      <name val="Arial Narrow"/>
      <family val="2"/>
    </font>
    <font>
      <i/>
      <sz val="12"/>
      <name val="Arial Narrow"/>
      <family val="2"/>
    </font>
    <font>
      <b/>
      <u/>
      <sz val="12"/>
      <name val="Arial Narrow"/>
      <family val="2"/>
    </font>
    <font>
      <b/>
      <i/>
      <sz val="12"/>
      <name val="Arial Narrow"/>
      <family val="2"/>
    </font>
    <font>
      <sz val="12"/>
      <color theme="0"/>
      <name val="Arial Narrow"/>
      <family val="2"/>
    </font>
    <font>
      <b/>
      <sz val="11"/>
      <color rgb="FFCCFFFF"/>
      <name val="Arial Narrow"/>
      <family val="2"/>
    </font>
    <font>
      <b/>
      <sz val="14"/>
      <color rgb="FFFFFF00"/>
      <name val="Arial Narrow"/>
      <family val="2"/>
    </font>
    <font>
      <b/>
      <sz val="12"/>
      <color rgb="FFFFFF00"/>
      <name val="Arial Narrow"/>
      <family val="2"/>
    </font>
    <font>
      <i/>
      <sz val="10"/>
      <color rgb="FFFF0000"/>
      <name val="Arial Narrow"/>
      <family val="2"/>
    </font>
    <font>
      <b/>
      <sz val="12"/>
      <color rgb="FF0033CC"/>
      <name val="Arial Narrow"/>
      <family val="2"/>
    </font>
    <font>
      <sz val="10"/>
      <color theme="9" tint="0.39997558519241921"/>
      <name val="Arial Narrow"/>
      <family val="2"/>
    </font>
    <font>
      <sz val="8"/>
      <color theme="9" tint="0.39997558519241921"/>
      <name val="Arial Narrow"/>
      <family val="2"/>
    </font>
    <font>
      <sz val="9"/>
      <color theme="9" tint="0.39997558519241921"/>
      <name val="Arial Narrow"/>
      <family val="2"/>
    </font>
    <font>
      <b/>
      <sz val="10"/>
      <color rgb="FFFF99FF"/>
      <name val="Arial Narrow"/>
      <family val="2"/>
    </font>
    <font>
      <i/>
      <sz val="7"/>
      <color theme="9" tint="0.39997558519241921"/>
      <name val="Arial Narrow"/>
      <family val="2"/>
    </font>
    <font>
      <sz val="8"/>
      <color rgb="FFFF0000"/>
      <name val="Arial Narrow"/>
      <family val="2"/>
    </font>
    <font>
      <sz val="9"/>
      <color theme="9" tint="0.39994506668294322"/>
      <name val="Arial Narrow"/>
      <family val="2"/>
    </font>
    <font>
      <sz val="8"/>
      <color theme="9" tint="0.39994506668294322"/>
      <name val="Arial Narrow"/>
      <family val="2"/>
    </font>
    <font>
      <sz val="10"/>
      <color theme="9" tint="0.39994506668294322"/>
      <name val="Arial Narrow"/>
      <family val="2"/>
    </font>
    <font>
      <b/>
      <u/>
      <sz val="10"/>
      <color theme="9" tint="0.39994506668294322"/>
      <name val="Arial Narrow"/>
      <family val="2"/>
    </font>
    <font>
      <b/>
      <sz val="24"/>
      <color rgb="FF0000CC"/>
      <name val="Arial Narrow"/>
      <family val="2"/>
    </font>
    <font>
      <b/>
      <i/>
      <sz val="10"/>
      <color rgb="FFFFFF00"/>
      <name val="Arial Narrow"/>
      <family val="2"/>
    </font>
    <font>
      <b/>
      <sz val="12"/>
      <color rgb="FF339966"/>
      <name val="Arial Narrow"/>
      <family val="2"/>
    </font>
    <font>
      <b/>
      <i/>
      <sz val="11"/>
      <color rgb="FFFF0000"/>
      <name val="Arial Narrow"/>
      <family val="2"/>
    </font>
    <font>
      <i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00"/>
      </left>
      <right style="thin">
        <color rgb="FFFFFF00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FFFF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5" fillId="4" borderId="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Continuous" vertical="center"/>
    </xf>
    <xf numFmtId="0" fontId="8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 textRotation="90" shrinkToFit="1"/>
    </xf>
    <xf numFmtId="0" fontId="3" fillId="3" borderId="0" xfId="0" applyFont="1" applyFill="1" applyAlignment="1" applyProtection="1">
      <alignment horizontal="center" vertical="center" textRotation="18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166" fontId="62" fillId="3" borderId="0" xfId="0" applyNumberFormat="1" applyFont="1" applyFill="1" applyAlignment="1" applyProtection="1">
      <alignment horizontal="center"/>
    </xf>
    <xf numFmtId="0" fontId="18" fillId="5" borderId="0" xfId="0" applyFont="1" applyFill="1" applyAlignment="1" applyProtection="1">
      <alignment vertical="center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165" fontId="6" fillId="9" borderId="2" xfId="0" applyNumberFormat="1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horizontal="center" vertical="center"/>
      <protection locked="0"/>
    </xf>
    <xf numFmtId="0" fontId="7" fillId="9" borderId="2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Continuous" vertical="center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Continuous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Continuous" vertical="center"/>
    </xf>
    <xf numFmtId="0" fontId="3" fillId="0" borderId="5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right" vertical="center"/>
    </xf>
    <xf numFmtId="0" fontId="36" fillId="0" borderId="8" xfId="0" applyFont="1" applyFill="1" applyBorder="1" applyAlignment="1" applyProtection="1">
      <alignment horizontal="center" vertical="center" wrapText="1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1" fontId="20" fillId="0" borderId="1" xfId="0" applyNumberFormat="1" applyFont="1" applyFill="1" applyBorder="1" applyAlignment="1" applyProtection="1">
      <alignment horizontal="center"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right" vertical="center"/>
    </xf>
    <xf numFmtId="0" fontId="3" fillId="0" borderId="10" xfId="0" applyFont="1" applyFill="1" applyBorder="1" applyAlignment="1" applyProtection="1">
      <alignment horizontal="center" vertical="center"/>
    </xf>
    <xf numFmtId="164" fontId="3" fillId="0" borderId="11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/>
    </xf>
    <xf numFmtId="0" fontId="37" fillId="0" borderId="10" xfId="0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center" vertical="center"/>
    </xf>
    <xf numFmtId="0" fontId="37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Continuous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39" fillId="0" borderId="7" xfId="0" applyNumberFormat="1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Continuous" vertical="center"/>
    </xf>
    <xf numFmtId="0" fontId="37" fillId="0" borderId="12" xfId="0" applyFont="1" applyFill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Continuous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Continuous" vertical="center"/>
    </xf>
    <xf numFmtId="0" fontId="40" fillId="0" borderId="0" xfId="0" applyFont="1" applyFill="1" applyAlignment="1" applyProtection="1">
      <alignment horizontal="center" vertical="center"/>
    </xf>
    <xf numFmtId="1" fontId="20" fillId="0" borderId="14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center"/>
    </xf>
    <xf numFmtId="1" fontId="20" fillId="0" borderId="6" xfId="0" applyNumberFormat="1" applyFont="1" applyFill="1" applyBorder="1" applyAlignment="1" applyProtection="1">
      <alignment horizontal="center" vertical="center"/>
    </xf>
    <xf numFmtId="1" fontId="20" fillId="0" borderId="6" xfId="0" applyNumberFormat="1" applyFont="1" applyFill="1" applyBorder="1" applyAlignment="1" applyProtection="1">
      <alignment horizontal="centerContinuous" vertical="center"/>
    </xf>
    <xf numFmtId="164" fontId="20" fillId="0" borderId="6" xfId="0" applyNumberFormat="1" applyFont="1" applyFill="1" applyBorder="1" applyAlignment="1" applyProtection="1">
      <alignment horizontal="centerContinuous" vertical="center"/>
    </xf>
    <xf numFmtId="0" fontId="18" fillId="0" borderId="7" xfId="0" applyFont="1" applyFill="1" applyBorder="1" applyAlignment="1" applyProtection="1">
      <alignment horizontal="center" vertical="center"/>
    </xf>
    <xf numFmtId="164" fontId="10" fillId="0" borderId="10" xfId="0" applyNumberFormat="1" applyFont="1" applyFill="1" applyBorder="1" applyAlignment="1" applyProtection="1">
      <alignment vertical="center"/>
    </xf>
    <xf numFmtId="1" fontId="4" fillId="0" borderId="15" xfId="0" applyNumberFormat="1" applyFont="1" applyFill="1" applyBorder="1" applyAlignment="1" applyProtection="1">
      <alignment horizontal="center" vertical="center"/>
    </xf>
    <xf numFmtId="1" fontId="18" fillId="0" borderId="6" xfId="0" applyNumberFormat="1" applyFont="1" applyFill="1" applyBorder="1" applyAlignment="1" applyProtection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/>
    </xf>
    <xf numFmtId="1" fontId="18" fillId="0" borderId="11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Continuous" vertical="center"/>
    </xf>
    <xf numFmtId="0" fontId="18" fillId="0" borderId="10" xfId="0" applyFont="1" applyFill="1" applyBorder="1" applyAlignment="1" applyProtection="1">
      <alignment horizontal="center" vertical="center"/>
    </xf>
    <xf numFmtId="164" fontId="39" fillId="0" borderId="10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Continuous" vertical="center"/>
    </xf>
    <xf numFmtId="0" fontId="44" fillId="0" borderId="0" xfId="0" applyFont="1"/>
    <xf numFmtId="0" fontId="3" fillId="10" borderId="16" xfId="0" applyFont="1" applyFill="1" applyBorder="1" applyAlignment="1" applyProtection="1">
      <alignment horizontal="center" vertical="center"/>
    </xf>
    <xf numFmtId="0" fontId="3" fillId="10" borderId="17" xfId="0" applyFont="1" applyFill="1" applyBorder="1" applyAlignment="1" applyProtection="1">
      <alignment horizontal="center" vertical="center"/>
    </xf>
    <xf numFmtId="0" fontId="18" fillId="0" borderId="0" xfId="0" applyFont="1"/>
    <xf numFmtId="0" fontId="27" fillId="10" borderId="5" xfId="0" applyFont="1" applyFill="1" applyBorder="1" applyAlignment="1" applyProtection="1">
      <alignment vertical="center" wrapText="1"/>
    </xf>
    <xf numFmtId="0" fontId="28" fillId="10" borderId="10" xfId="0" applyFont="1" applyFill="1" applyBorder="1" applyAlignment="1" applyProtection="1">
      <alignment vertical="center" wrapText="1"/>
    </xf>
    <xf numFmtId="0" fontId="49" fillId="3" borderId="0" xfId="0" applyFont="1" applyFill="1" applyAlignment="1" applyProtection="1">
      <alignment horizontal="center" vertical="center"/>
    </xf>
    <xf numFmtId="0" fontId="4" fillId="11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10" borderId="0" xfId="0" applyFont="1" applyFill="1" applyBorder="1" applyAlignment="1" applyProtection="1">
      <alignment vertical="center"/>
    </xf>
    <xf numFmtId="0" fontId="29" fillId="10" borderId="0" xfId="0" applyFont="1" applyFill="1" applyBorder="1" applyAlignment="1" applyProtection="1">
      <alignment vertical="center"/>
    </xf>
    <xf numFmtId="0" fontId="50" fillId="10" borderId="0" xfId="0" applyFont="1" applyFill="1" applyBorder="1" applyAlignment="1" applyProtection="1">
      <alignment horizontal="center" vertical="center"/>
    </xf>
    <xf numFmtId="0" fontId="53" fillId="10" borderId="0" xfId="0" applyFont="1" applyFill="1" applyBorder="1" applyAlignment="1" applyProtection="1">
      <alignment horizontal="centerContinuous" vertical="center"/>
      <protection hidden="1"/>
    </xf>
    <xf numFmtId="0" fontId="4" fillId="10" borderId="0" xfId="0" applyFont="1" applyFill="1" applyBorder="1" applyAlignment="1" applyProtection="1">
      <alignment vertical="center"/>
      <protection hidden="1"/>
    </xf>
    <xf numFmtId="0" fontId="4" fillId="10" borderId="0" xfId="0" applyFont="1" applyFill="1" applyAlignment="1" applyProtection="1">
      <alignment vertical="center"/>
    </xf>
    <xf numFmtId="0" fontId="45" fillId="10" borderId="0" xfId="0" applyFont="1" applyFill="1" applyBorder="1" applyAlignment="1" applyProtection="1">
      <alignment horizontal="center" vertical="center"/>
      <protection hidden="1"/>
    </xf>
    <xf numFmtId="0" fontId="45" fillId="10" borderId="0" xfId="0" applyFont="1" applyFill="1" applyAlignment="1" applyProtection="1">
      <alignment horizontal="center" vertical="center"/>
    </xf>
    <xf numFmtId="0" fontId="4" fillId="10" borderId="0" xfId="0" applyFont="1" applyFill="1" applyAlignment="1" applyProtection="1">
      <alignment vertical="center"/>
      <protection hidden="1"/>
    </xf>
    <xf numFmtId="0" fontId="3" fillId="12" borderId="18" xfId="0" applyFont="1" applyFill="1" applyBorder="1" applyAlignment="1" applyProtection="1">
      <alignment horizontal="center" vertical="center"/>
      <protection hidden="1"/>
    </xf>
    <xf numFmtId="164" fontId="3" fillId="12" borderId="18" xfId="0" applyNumberFormat="1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  <protection hidden="1"/>
    </xf>
    <xf numFmtId="164" fontId="3" fillId="12" borderId="19" xfId="0" applyNumberFormat="1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left" vertical="center"/>
    </xf>
    <xf numFmtId="0" fontId="4" fillId="12" borderId="0" xfId="0" applyFont="1" applyFill="1" applyBorder="1" applyAlignment="1" applyProtection="1">
      <alignment horizontal="left" vertical="center"/>
    </xf>
    <xf numFmtId="0" fontId="4" fillId="12" borderId="7" xfId="0" applyFont="1" applyFill="1" applyBorder="1" applyAlignment="1" applyProtection="1">
      <alignment horizontal="left" vertical="center"/>
    </xf>
    <xf numFmtId="0" fontId="63" fillId="13" borderId="46" xfId="0" applyFont="1" applyFill="1" applyBorder="1" applyAlignment="1" applyProtection="1">
      <alignment horizontal="center" vertical="center"/>
    </xf>
    <xf numFmtId="0" fontId="63" fillId="13" borderId="46" xfId="0" applyFont="1" applyFill="1" applyBorder="1" applyAlignment="1" applyProtection="1">
      <alignment horizontal="center" vertical="center" wrapText="1"/>
      <protection hidden="1"/>
    </xf>
    <xf numFmtId="0" fontId="63" fillId="13" borderId="47" xfId="0" applyFont="1" applyFill="1" applyBorder="1" applyAlignment="1" applyProtection="1">
      <alignment horizontal="center" vertical="center"/>
      <protection hidden="1"/>
    </xf>
    <xf numFmtId="164" fontId="20" fillId="0" borderId="1" xfId="0" quotePrefix="1" applyNumberFormat="1" applyFont="1" applyFill="1" applyBorder="1" applyAlignment="1" applyProtection="1">
      <alignment horizontal="center" vertical="center"/>
    </xf>
    <xf numFmtId="0" fontId="36" fillId="0" borderId="7" xfId="0" applyFont="1" applyFill="1" applyBorder="1" applyAlignment="1" applyProtection="1">
      <alignment horizontal="center" vertical="center" wrapText="1"/>
    </xf>
    <xf numFmtId="1" fontId="64" fillId="14" borderId="18" xfId="0" applyNumberFormat="1" applyFont="1" applyFill="1" applyBorder="1" applyAlignment="1" applyProtection="1">
      <alignment horizontal="center" vertical="center"/>
      <protection locked="0"/>
    </xf>
    <xf numFmtId="0" fontId="64" fillId="14" borderId="19" xfId="0" applyFont="1" applyFill="1" applyBorder="1" applyAlignment="1" applyProtection="1">
      <alignment horizontal="center" vertical="center"/>
      <protection locked="0"/>
    </xf>
    <xf numFmtId="0" fontId="31" fillId="10" borderId="0" xfId="0" applyFont="1" applyFill="1" applyAlignment="1" applyProtection="1">
      <alignment vertical="center"/>
    </xf>
    <xf numFmtId="0" fontId="31" fillId="10" borderId="0" xfId="0" applyFont="1" applyFill="1" applyBorder="1" applyAlignment="1" applyProtection="1">
      <alignment vertical="center"/>
    </xf>
    <xf numFmtId="0" fontId="65" fillId="14" borderId="18" xfId="0" applyFont="1" applyFill="1" applyBorder="1" applyAlignment="1" applyProtection="1">
      <alignment horizontal="center" vertical="center"/>
      <protection locked="0"/>
    </xf>
    <xf numFmtId="0" fontId="65" fillId="14" borderId="19" xfId="0" applyFont="1" applyFill="1" applyBorder="1" applyAlignment="1" applyProtection="1">
      <alignment horizontal="center" vertical="center"/>
      <protection locked="0"/>
    </xf>
    <xf numFmtId="0" fontId="50" fillId="10" borderId="0" xfId="0" applyFont="1" applyFill="1" applyAlignment="1" applyProtection="1">
      <alignment vertical="center"/>
    </xf>
    <xf numFmtId="0" fontId="50" fillId="10" borderId="0" xfId="0" applyFont="1" applyFill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vertical="center"/>
    </xf>
    <xf numFmtId="0" fontId="36" fillId="0" borderId="13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/>
    </xf>
    <xf numFmtId="1" fontId="20" fillId="0" borderId="0" xfId="0" applyNumberFormat="1" applyFont="1" applyBorder="1" applyAlignment="1" applyProtection="1">
      <alignment vertical="center"/>
    </xf>
    <xf numFmtId="1" fontId="20" fillId="0" borderId="14" xfId="0" applyNumberFormat="1" applyFont="1" applyBorder="1" applyAlignment="1" applyProtection="1">
      <alignment vertical="center"/>
    </xf>
    <xf numFmtId="0" fontId="18" fillId="0" borderId="7" xfId="0" applyFont="1" applyBorder="1" applyAlignment="1" applyProtection="1">
      <alignment vertical="center"/>
    </xf>
    <xf numFmtId="1" fontId="4" fillId="0" borderId="15" xfId="0" applyNumberFormat="1" applyFont="1" applyBorder="1" applyAlignment="1" applyProtection="1">
      <alignment vertical="center"/>
    </xf>
    <xf numFmtId="1" fontId="18" fillId="0" borderId="0" xfId="0" applyNumberFormat="1" applyFont="1" applyBorder="1" applyAlignment="1" applyProtection="1">
      <alignment vertical="center"/>
    </xf>
    <xf numFmtId="164" fontId="18" fillId="0" borderId="0" xfId="0" applyNumberFormat="1" applyFont="1" applyBorder="1" applyAlignment="1" applyProtection="1">
      <alignment vertical="center"/>
    </xf>
    <xf numFmtId="1" fontId="18" fillId="0" borderId="7" xfId="0" applyNumberFormat="1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164" fontId="20" fillId="0" borderId="0" xfId="0" applyNumberFormat="1" applyFont="1" applyBorder="1" applyAlignment="1" applyProtection="1">
      <alignment vertical="center"/>
    </xf>
    <xf numFmtId="0" fontId="66" fillId="0" borderId="0" xfId="0" applyFont="1" applyBorder="1" applyAlignment="1" applyProtection="1">
      <alignment horizontal="centerContinuous" vertical="center"/>
    </xf>
    <xf numFmtId="0" fontId="66" fillId="0" borderId="0" xfId="0" applyFont="1" applyFill="1" applyBorder="1" applyAlignment="1" applyProtection="1">
      <alignment vertical="center"/>
    </xf>
    <xf numFmtId="1" fontId="20" fillId="0" borderId="8" xfId="0" applyNumberFormat="1" applyFont="1" applyBorder="1" applyAlignment="1" applyProtection="1">
      <alignment vertical="center"/>
    </xf>
    <xf numFmtId="0" fontId="20" fillId="0" borderId="1" xfId="0" quotePrefix="1" applyNumberFormat="1" applyFont="1" applyFill="1" applyBorder="1" applyAlignment="1" applyProtection="1">
      <alignment horizontal="center" vertical="center"/>
    </xf>
    <xf numFmtId="0" fontId="20" fillId="0" borderId="20" xfId="0" quotePrefix="1" applyNumberFormat="1" applyFont="1" applyFill="1" applyBorder="1" applyAlignment="1" applyProtection="1">
      <alignment horizontal="center" vertical="center"/>
    </xf>
    <xf numFmtId="164" fontId="20" fillId="0" borderId="20" xfId="0" quotePrefix="1" applyNumberFormat="1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67" fillId="12" borderId="19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24" fillId="15" borderId="22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vertical="center"/>
    </xf>
    <xf numFmtId="0" fontId="24" fillId="15" borderId="24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center" vertical="center"/>
    </xf>
    <xf numFmtId="0" fontId="20" fillId="5" borderId="0" xfId="0" applyFont="1" applyFill="1" applyAlignment="1" applyProtection="1">
      <alignment horizontal="center" vertical="center"/>
    </xf>
    <xf numFmtId="0" fontId="23" fillId="5" borderId="0" xfId="0" applyFont="1" applyFill="1" applyAlignment="1" applyProtection="1">
      <alignment horizontal="center" vertical="center"/>
    </xf>
    <xf numFmtId="0" fontId="10" fillId="4" borderId="48" xfId="0" applyFont="1" applyFill="1" applyBorder="1" applyAlignment="1" applyProtection="1">
      <alignment horizontal="center" vertical="center"/>
    </xf>
    <xf numFmtId="0" fontId="10" fillId="4" borderId="49" xfId="0" applyFont="1" applyFill="1" applyBorder="1" applyAlignment="1" applyProtection="1">
      <alignment horizontal="center" vertical="center"/>
    </xf>
    <xf numFmtId="0" fontId="10" fillId="4" borderId="49" xfId="0" applyFont="1" applyFill="1" applyBorder="1" applyAlignment="1" applyProtection="1">
      <alignment horizontal="center" vertical="center" wrapText="1"/>
    </xf>
    <xf numFmtId="0" fontId="10" fillId="4" borderId="50" xfId="0" applyFont="1" applyFill="1" applyBorder="1" applyAlignment="1" applyProtection="1">
      <alignment horizontal="center" vertical="center" wrapText="1"/>
    </xf>
    <xf numFmtId="0" fontId="68" fillId="5" borderId="0" xfId="0" applyFont="1" applyFill="1" applyAlignment="1" applyProtection="1">
      <alignment vertical="center"/>
    </xf>
    <xf numFmtId="0" fontId="10" fillId="4" borderId="8" xfId="0" applyFont="1" applyFill="1" applyBorder="1" applyAlignment="1" applyProtection="1">
      <alignment horizontal="center" vertical="center"/>
    </xf>
    <xf numFmtId="0" fontId="18" fillId="5" borderId="0" xfId="0" applyFont="1" applyFill="1" applyAlignment="1" applyProtection="1">
      <alignment horizontal="center" vertical="center"/>
    </xf>
    <xf numFmtId="0" fontId="20" fillId="7" borderId="1" xfId="0" applyFont="1" applyFill="1" applyBorder="1" applyAlignment="1" applyProtection="1">
      <alignment vertical="center"/>
    </xf>
    <xf numFmtId="1" fontId="20" fillId="7" borderId="1" xfId="0" applyNumberFormat="1" applyFont="1" applyFill="1" applyBorder="1" applyAlignment="1" applyProtection="1">
      <alignment horizontal="center" vertical="center"/>
    </xf>
    <xf numFmtId="164" fontId="20" fillId="7" borderId="1" xfId="0" applyNumberFormat="1" applyFont="1" applyFill="1" applyBorder="1" applyAlignment="1" applyProtection="1">
      <alignment horizontal="center" vertical="center"/>
    </xf>
    <xf numFmtId="0" fontId="69" fillId="5" borderId="0" xfId="0" applyFont="1" applyFill="1" applyAlignment="1" applyProtection="1">
      <alignment horizontal="center" vertical="center"/>
    </xf>
    <xf numFmtId="0" fontId="20" fillId="5" borderId="0" xfId="0" applyFont="1" applyFill="1" applyAlignment="1" applyProtection="1">
      <alignment vertical="center"/>
    </xf>
    <xf numFmtId="164" fontId="20" fillId="5" borderId="0" xfId="0" applyNumberFormat="1" applyFont="1" applyFill="1" applyAlignment="1" applyProtection="1">
      <alignment vertical="center"/>
    </xf>
    <xf numFmtId="0" fontId="20" fillId="6" borderId="1" xfId="0" applyFont="1" applyFill="1" applyBorder="1" applyAlignment="1" applyProtection="1">
      <alignment vertical="center"/>
    </xf>
    <xf numFmtId="0" fontId="20" fillId="6" borderId="1" xfId="0" applyFont="1" applyFill="1" applyBorder="1" applyAlignment="1" applyProtection="1">
      <alignment horizontal="center" vertical="center"/>
    </xf>
    <xf numFmtId="164" fontId="20" fillId="6" borderId="1" xfId="0" applyNumberFormat="1" applyFont="1" applyFill="1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vertical="center"/>
    </xf>
    <xf numFmtId="0" fontId="20" fillId="8" borderId="1" xfId="0" applyFont="1" applyFill="1" applyBorder="1" applyAlignment="1" applyProtection="1">
      <alignment horizontal="center" vertical="center"/>
    </xf>
    <xf numFmtId="164" fontId="20" fillId="8" borderId="1" xfId="0" applyNumberFormat="1" applyFont="1" applyFill="1" applyBorder="1" applyAlignment="1" applyProtection="1">
      <alignment horizontal="center" vertical="center"/>
    </xf>
    <xf numFmtId="164" fontId="20" fillId="5" borderId="0" xfId="0" applyNumberFormat="1" applyFont="1" applyFill="1" applyAlignment="1" applyProtection="1">
      <alignment horizontal="center" vertical="center"/>
    </xf>
    <xf numFmtId="164" fontId="4" fillId="3" borderId="0" xfId="0" applyNumberFormat="1" applyFont="1" applyFill="1" applyAlignment="1" applyProtection="1">
      <alignment vertical="center"/>
    </xf>
    <xf numFmtId="0" fontId="18" fillId="3" borderId="0" xfId="0" applyFont="1" applyFill="1" applyAlignment="1" applyProtection="1">
      <alignment vertical="center"/>
    </xf>
    <xf numFmtId="0" fontId="70" fillId="5" borderId="0" xfId="0" applyFont="1" applyFill="1" applyAlignment="1" applyProtection="1">
      <alignment vertical="center"/>
    </xf>
    <xf numFmtId="0" fontId="20" fillId="7" borderId="1" xfId="0" applyFont="1" applyFill="1" applyBorder="1" applyAlignment="1" applyProtection="1">
      <alignment horizontal="center" vertical="center"/>
    </xf>
    <xf numFmtId="0" fontId="20" fillId="6" borderId="3" xfId="0" applyFont="1" applyFill="1" applyBorder="1" applyAlignment="1" applyProtection="1">
      <alignment horizontal="center" vertical="center"/>
    </xf>
    <xf numFmtId="164" fontId="20" fillId="3" borderId="0" xfId="0" applyNumberFormat="1" applyFont="1" applyFill="1" applyAlignment="1" applyProtection="1">
      <alignment horizontal="center" vertical="center"/>
    </xf>
    <xf numFmtId="164" fontId="4" fillId="5" borderId="0" xfId="0" applyNumberFormat="1" applyFont="1" applyFill="1" applyAlignment="1" applyProtection="1">
      <alignment vertical="center"/>
    </xf>
    <xf numFmtId="0" fontId="4" fillId="5" borderId="13" xfId="0" applyFont="1" applyFill="1" applyBorder="1" applyAlignment="1" applyProtection="1">
      <alignment vertical="center"/>
    </xf>
    <xf numFmtId="0" fontId="53" fillId="10" borderId="0" xfId="0" applyFont="1" applyFill="1" applyBorder="1" applyAlignment="1" applyProtection="1">
      <alignment horizontal="centerContinuous" vertical="center"/>
    </xf>
    <xf numFmtId="0" fontId="63" fillId="13" borderId="46" xfId="0" applyFont="1" applyFill="1" applyBorder="1" applyAlignment="1" applyProtection="1">
      <alignment horizontal="center" vertical="center" wrapText="1"/>
    </xf>
    <xf numFmtId="0" fontId="63" fillId="13" borderId="47" xfId="0" applyFont="1" applyFill="1" applyBorder="1" applyAlignment="1" applyProtection="1">
      <alignment horizontal="center" vertical="center"/>
    </xf>
    <xf numFmtId="0" fontId="45" fillId="10" borderId="0" xfId="0" applyFont="1" applyFill="1" applyBorder="1" applyAlignment="1" applyProtection="1">
      <alignment horizontal="center" vertical="center"/>
    </xf>
    <xf numFmtId="0" fontId="3" fillId="12" borderId="18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left" vertical="center"/>
    </xf>
    <xf numFmtId="164" fontId="20" fillId="6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1" fillId="4" borderId="51" xfId="0" applyFont="1" applyFill="1" applyBorder="1" applyAlignment="1" applyProtection="1">
      <alignment horizontal="center" vertical="center"/>
    </xf>
    <xf numFmtId="0" fontId="11" fillId="4" borderId="52" xfId="0" applyFont="1" applyFill="1" applyBorder="1" applyAlignment="1" applyProtection="1">
      <alignment horizontal="center" vertical="center"/>
    </xf>
    <xf numFmtId="0" fontId="11" fillId="4" borderId="53" xfId="0" applyFont="1" applyFill="1" applyBorder="1" applyAlignment="1" applyProtection="1">
      <alignment horizontal="center" vertical="center"/>
    </xf>
    <xf numFmtId="0" fontId="5" fillId="4" borderId="54" xfId="0" applyFont="1" applyFill="1" applyBorder="1" applyAlignment="1" applyProtection="1">
      <alignment horizontal="center" vertical="center"/>
    </xf>
    <xf numFmtId="0" fontId="5" fillId="4" borderId="55" xfId="0" applyFont="1" applyFill="1" applyBorder="1" applyAlignment="1" applyProtection="1">
      <alignment horizontal="center" vertical="center"/>
    </xf>
    <xf numFmtId="0" fontId="5" fillId="4" borderId="56" xfId="0" applyFont="1" applyFill="1" applyBorder="1" applyAlignment="1" applyProtection="1">
      <alignment horizontal="center" vertical="center"/>
    </xf>
    <xf numFmtId="0" fontId="12" fillId="4" borderId="51" xfId="0" applyFont="1" applyFill="1" applyBorder="1" applyAlignment="1" applyProtection="1">
      <alignment horizontal="center" vertical="center"/>
    </xf>
    <xf numFmtId="0" fontId="12" fillId="4" borderId="52" xfId="0" applyFont="1" applyFill="1" applyBorder="1" applyAlignment="1" applyProtection="1">
      <alignment horizontal="center" vertical="center"/>
    </xf>
    <xf numFmtId="0" fontId="12" fillId="4" borderId="53" xfId="0" applyFont="1" applyFill="1" applyBorder="1" applyAlignment="1" applyProtection="1">
      <alignment horizontal="center" vertical="center"/>
    </xf>
    <xf numFmtId="0" fontId="13" fillId="4" borderId="51" xfId="0" applyFont="1" applyFill="1" applyBorder="1" applyAlignment="1" applyProtection="1">
      <alignment horizontal="center" vertical="center"/>
    </xf>
    <xf numFmtId="0" fontId="13" fillId="4" borderId="52" xfId="0" applyFont="1" applyFill="1" applyBorder="1" applyAlignment="1" applyProtection="1">
      <alignment horizontal="center" vertical="center"/>
    </xf>
    <xf numFmtId="0" fontId="13" fillId="4" borderId="53" xfId="0" applyFont="1" applyFill="1" applyBorder="1" applyAlignment="1" applyProtection="1">
      <alignment horizontal="center" vertical="center"/>
    </xf>
    <xf numFmtId="0" fontId="5" fillId="4" borderId="57" xfId="0" applyFont="1" applyFill="1" applyBorder="1" applyAlignment="1" applyProtection="1">
      <alignment horizontal="center" vertical="center"/>
    </xf>
    <xf numFmtId="0" fontId="40" fillId="4" borderId="55" xfId="0" applyFont="1" applyFill="1" applyBorder="1" applyAlignment="1" applyProtection="1">
      <alignment horizontal="center" vertical="center" wrapText="1"/>
    </xf>
    <xf numFmtId="0" fontId="63" fillId="13" borderId="58" xfId="0" applyFont="1" applyFill="1" applyBorder="1" applyAlignment="1" applyProtection="1">
      <alignment horizontal="center" vertical="center"/>
    </xf>
    <xf numFmtId="0" fontId="13" fillId="11" borderId="0" xfId="0" applyFont="1" applyFill="1" applyBorder="1" applyAlignment="1" applyProtection="1">
      <alignment horizontal="center" vertical="center"/>
    </xf>
    <xf numFmtId="0" fontId="3" fillId="11" borderId="0" xfId="0" applyFont="1" applyFill="1" applyAlignment="1" applyProtection="1">
      <alignment horizontal="center" vertical="center"/>
    </xf>
    <xf numFmtId="0" fontId="6" fillId="11" borderId="0" xfId="0" applyFont="1" applyFill="1" applyBorder="1" applyAlignment="1" applyProtection="1">
      <alignment horizontal="center" vertical="center"/>
    </xf>
    <xf numFmtId="0" fontId="71" fillId="4" borderId="51" xfId="0" applyFont="1" applyFill="1" applyBorder="1" applyAlignment="1" applyProtection="1">
      <alignment horizontal="center" vertical="center"/>
    </xf>
    <xf numFmtId="0" fontId="71" fillId="4" borderId="52" xfId="0" applyFont="1" applyFill="1" applyBorder="1" applyAlignment="1" applyProtection="1">
      <alignment horizontal="center" vertical="center"/>
    </xf>
    <xf numFmtId="0" fontId="71" fillId="4" borderId="53" xfId="0" applyFont="1" applyFill="1" applyBorder="1" applyAlignment="1" applyProtection="1">
      <alignment horizontal="center" vertical="center"/>
    </xf>
    <xf numFmtId="164" fontId="4" fillId="10" borderId="0" xfId="0" applyNumberFormat="1" applyFont="1" applyFill="1" applyAlignment="1" applyProtection="1">
      <alignment vertical="center"/>
    </xf>
    <xf numFmtId="0" fontId="20" fillId="16" borderId="1" xfId="0" applyFont="1" applyFill="1" applyBorder="1" applyAlignment="1" applyProtection="1">
      <alignment vertical="center"/>
    </xf>
    <xf numFmtId="0" fontId="20" fillId="16" borderId="1" xfId="0" applyFont="1" applyFill="1" applyBorder="1" applyAlignment="1" applyProtection="1">
      <alignment horizontal="center" vertical="center"/>
    </xf>
    <xf numFmtId="164" fontId="20" fillId="16" borderId="1" xfId="0" applyNumberFormat="1" applyFont="1" applyFill="1" applyBorder="1" applyAlignment="1" applyProtection="1">
      <alignment horizontal="center" vertical="center"/>
    </xf>
    <xf numFmtId="0" fontId="72" fillId="5" borderId="0" xfId="0" applyFont="1" applyFill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10" borderId="0" xfId="0" applyFont="1" applyFill="1" applyBorder="1" applyAlignment="1" applyProtection="1">
      <alignment horizontal="left" vertical="center"/>
    </xf>
    <xf numFmtId="0" fontId="4" fillId="10" borderId="0" xfId="0" applyFont="1" applyFill="1" applyAlignment="1" applyProtection="1">
      <alignment horizontal="left" vertical="center"/>
    </xf>
    <xf numFmtId="0" fontId="3" fillId="10" borderId="0" xfId="0" applyFont="1" applyFill="1" applyBorder="1" applyAlignment="1" applyProtection="1">
      <alignment horizontal="left" vertical="center"/>
    </xf>
    <xf numFmtId="0" fontId="45" fillId="10" borderId="0" xfId="0" applyFont="1" applyFill="1" applyBorder="1" applyAlignment="1" applyProtection="1">
      <alignment horizontal="left" vertical="center"/>
    </xf>
    <xf numFmtId="0" fontId="45" fillId="10" borderId="0" xfId="0" applyFont="1" applyFill="1" applyAlignment="1" applyProtection="1">
      <alignment horizontal="left" vertical="center"/>
    </xf>
    <xf numFmtId="164" fontId="4" fillId="17" borderId="1" xfId="0" applyNumberFormat="1" applyFont="1" applyFill="1" applyBorder="1" applyAlignment="1" applyProtection="1">
      <alignment horizontal="center" vertical="center"/>
    </xf>
    <xf numFmtId="0" fontId="3" fillId="18" borderId="18" xfId="0" applyFont="1" applyFill="1" applyBorder="1" applyAlignment="1" applyProtection="1">
      <alignment horizontal="center" vertical="center"/>
      <protection hidden="1"/>
    </xf>
    <xf numFmtId="0" fontId="3" fillId="18" borderId="19" xfId="0" applyFont="1" applyFill="1" applyBorder="1" applyAlignment="1" applyProtection="1">
      <alignment horizontal="center" vertical="center"/>
      <protection hidden="1"/>
    </xf>
    <xf numFmtId="0" fontId="73" fillId="5" borderId="0" xfId="0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5" fillId="5" borderId="0" xfId="0" applyFont="1" applyFill="1" applyAlignment="1" applyProtection="1">
      <alignment horizontal="center" vertical="center"/>
    </xf>
    <xf numFmtId="0" fontId="76" fillId="3" borderId="0" xfId="0" applyFont="1" applyFill="1" applyAlignment="1" applyProtection="1">
      <alignment horizontal="center" vertical="center"/>
    </xf>
    <xf numFmtId="0" fontId="77" fillId="5" borderId="0" xfId="0" applyFont="1" applyFill="1" applyAlignment="1" applyProtection="1">
      <alignment horizontal="center" vertical="center"/>
    </xf>
    <xf numFmtId="0" fontId="4" fillId="11" borderId="0" xfId="0" applyFont="1" applyFill="1" applyBorder="1" applyAlignment="1" applyProtection="1">
      <alignment horizontal="center" vertical="center"/>
    </xf>
    <xf numFmtId="0" fontId="5" fillId="4" borderId="20" xfId="0" applyFont="1" applyFill="1" applyBorder="1" applyAlignment="1" applyProtection="1">
      <alignment horizontal="centerContinuous" vertical="center"/>
      <protection hidden="1"/>
    </xf>
    <xf numFmtId="0" fontId="59" fillId="0" borderId="5" xfId="0" applyFont="1" applyBorder="1" applyAlignment="1" applyProtection="1">
      <alignment horizontal="center" vertical="center"/>
    </xf>
    <xf numFmtId="0" fontId="59" fillId="0" borderId="6" xfId="0" applyFont="1" applyBorder="1" applyAlignment="1" applyProtection="1">
      <alignment horizontal="center" vertical="center"/>
    </xf>
    <xf numFmtId="0" fontId="59" fillId="0" borderId="11" xfId="0" applyFont="1" applyBorder="1" applyAlignment="1" applyProtection="1">
      <alignment horizontal="center" vertical="center"/>
    </xf>
    <xf numFmtId="0" fontId="59" fillId="0" borderId="10" xfId="0" applyFont="1" applyBorder="1" applyAlignment="1" applyProtection="1">
      <alignment horizontal="center" vertical="center"/>
    </xf>
    <xf numFmtId="0" fontId="59" fillId="0" borderId="0" xfId="0" applyFont="1" applyBorder="1" applyAlignment="1" applyProtection="1">
      <alignment horizontal="center" vertical="center"/>
    </xf>
    <xf numFmtId="0" fontId="59" fillId="0" borderId="7" xfId="0" applyFont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center" vertical="center"/>
      <protection hidden="1"/>
    </xf>
    <xf numFmtId="0" fontId="59" fillId="0" borderId="12" xfId="0" applyFont="1" applyBorder="1" applyAlignment="1" applyProtection="1">
      <alignment horizontal="center" vertical="center"/>
    </xf>
    <xf numFmtId="0" fontId="59" fillId="0" borderId="13" xfId="0" applyFont="1" applyBorder="1" applyAlignment="1" applyProtection="1">
      <alignment horizontal="center" vertical="center"/>
    </xf>
    <xf numFmtId="0" fontId="59" fillId="0" borderId="8" xfId="0" applyFont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horizontal="center" vertical="center"/>
    </xf>
    <xf numFmtId="0" fontId="78" fillId="10" borderId="0" xfId="0" applyFont="1" applyFill="1" applyBorder="1" applyAlignment="1" applyProtection="1">
      <alignment horizontal="center" vertical="center"/>
    </xf>
    <xf numFmtId="0" fontId="52" fillId="12" borderId="25" xfId="0" applyFont="1" applyFill="1" applyBorder="1" applyAlignment="1" applyProtection="1">
      <alignment horizontal="center" vertical="center" wrapText="1"/>
    </xf>
    <xf numFmtId="0" fontId="52" fillId="12" borderId="26" xfId="0" applyFont="1" applyFill="1" applyBorder="1" applyAlignment="1" applyProtection="1">
      <alignment horizontal="center" vertical="center" wrapText="1"/>
    </xf>
    <xf numFmtId="0" fontId="52" fillId="12" borderId="27" xfId="0" applyFont="1" applyFill="1" applyBorder="1" applyAlignment="1" applyProtection="1">
      <alignment horizontal="center" vertical="center" wrapText="1"/>
    </xf>
    <xf numFmtId="0" fontId="21" fillId="10" borderId="5" xfId="0" applyFont="1" applyFill="1" applyBorder="1" applyAlignment="1" applyProtection="1">
      <alignment horizontal="center" vertical="center"/>
    </xf>
    <xf numFmtId="0" fontId="21" fillId="10" borderId="6" xfId="0" applyFont="1" applyFill="1" applyBorder="1" applyAlignment="1" applyProtection="1">
      <alignment horizontal="center" vertical="center"/>
    </xf>
    <xf numFmtId="0" fontId="21" fillId="10" borderId="11" xfId="0" applyFont="1" applyFill="1" applyBorder="1" applyAlignment="1" applyProtection="1">
      <alignment horizontal="center" vertical="center"/>
    </xf>
    <xf numFmtId="0" fontId="21" fillId="10" borderId="12" xfId="0" applyFont="1" applyFill="1" applyBorder="1" applyAlignment="1" applyProtection="1">
      <alignment horizontal="center" vertical="center"/>
    </xf>
    <xf numFmtId="0" fontId="21" fillId="10" borderId="13" xfId="0" applyFont="1" applyFill="1" applyBorder="1" applyAlignment="1" applyProtection="1">
      <alignment horizontal="center" vertical="center"/>
    </xf>
    <xf numFmtId="0" fontId="21" fillId="10" borderId="8" xfId="0" applyFont="1" applyFill="1" applyBorder="1" applyAlignment="1" applyProtection="1">
      <alignment horizontal="center" vertical="center"/>
    </xf>
    <xf numFmtId="0" fontId="45" fillId="9" borderId="16" xfId="0" applyFont="1" applyFill="1" applyBorder="1" applyAlignment="1" applyProtection="1">
      <alignment horizontal="center" vertical="center"/>
      <protection locked="0"/>
    </xf>
    <xf numFmtId="0" fontId="45" fillId="9" borderId="28" xfId="0" applyFont="1" applyFill="1" applyBorder="1" applyAlignment="1" applyProtection="1">
      <alignment horizontal="center" vertical="center"/>
      <protection locked="0"/>
    </xf>
    <xf numFmtId="0" fontId="45" fillId="9" borderId="29" xfId="0" applyFont="1" applyFill="1" applyBorder="1" applyAlignment="1" applyProtection="1">
      <alignment horizontal="center" vertical="center"/>
      <protection locked="0"/>
    </xf>
    <xf numFmtId="0" fontId="79" fillId="3" borderId="0" xfId="0" applyFont="1" applyFill="1" applyBorder="1" applyAlignment="1" applyProtection="1">
      <alignment horizontal="center"/>
    </xf>
    <xf numFmtId="0" fontId="79" fillId="3" borderId="0" xfId="0" applyFont="1" applyFill="1" applyBorder="1" applyAlignment="1" applyProtection="1">
      <alignment horizontal="center" vertical="top"/>
    </xf>
    <xf numFmtId="0" fontId="51" fillId="17" borderId="0" xfId="0" applyFont="1" applyFill="1" applyBorder="1" applyAlignment="1" applyProtection="1">
      <alignment horizontal="center" vertical="center"/>
    </xf>
    <xf numFmtId="0" fontId="29" fillId="17" borderId="0" xfId="0" applyFont="1" applyFill="1" applyBorder="1" applyAlignment="1" applyProtection="1">
      <alignment horizontal="center" vertical="center"/>
    </xf>
    <xf numFmtId="0" fontId="80" fillId="3" borderId="0" xfId="0" applyFont="1" applyFill="1" applyAlignment="1" applyProtection="1">
      <alignment horizontal="center" vertical="center"/>
    </xf>
    <xf numFmtId="0" fontId="29" fillId="9" borderId="0" xfId="0" applyFont="1" applyFill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</xf>
    <xf numFmtId="0" fontId="19" fillId="0" borderId="31" xfId="0" applyFont="1" applyFill="1" applyBorder="1" applyAlignment="1" applyProtection="1">
      <alignment horizontal="center" vertical="center"/>
    </xf>
    <xf numFmtId="0" fontId="19" fillId="0" borderId="32" xfId="0" applyFont="1" applyFill="1" applyBorder="1" applyAlignment="1" applyProtection="1">
      <alignment horizontal="center" vertical="center"/>
    </xf>
    <xf numFmtId="0" fontId="57" fillId="10" borderId="6" xfId="0" applyFont="1" applyFill="1" applyBorder="1" applyAlignment="1" applyProtection="1">
      <alignment horizontal="center" vertical="center" wrapText="1"/>
    </xf>
    <xf numFmtId="0" fontId="57" fillId="10" borderId="11" xfId="0" applyFont="1" applyFill="1" applyBorder="1" applyAlignment="1" applyProtection="1">
      <alignment horizontal="center" vertical="center" wrapText="1"/>
    </xf>
    <xf numFmtId="0" fontId="81" fillId="10" borderId="12" xfId="0" applyFont="1" applyFill="1" applyBorder="1" applyAlignment="1" applyProtection="1">
      <alignment horizontal="center" vertical="center" wrapText="1"/>
    </xf>
    <xf numFmtId="0" fontId="81" fillId="10" borderId="13" xfId="0" applyFont="1" applyFill="1" applyBorder="1" applyAlignment="1" applyProtection="1">
      <alignment horizontal="center" vertical="center" wrapText="1"/>
    </xf>
    <xf numFmtId="0" fontId="81" fillId="10" borderId="8" xfId="0" applyFont="1" applyFill="1" applyBorder="1" applyAlignment="1" applyProtection="1">
      <alignment horizontal="center" vertical="center" wrapText="1"/>
    </xf>
    <xf numFmtId="0" fontId="57" fillId="10" borderId="0" xfId="0" applyFont="1" applyFill="1" applyBorder="1" applyAlignment="1" applyProtection="1">
      <alignment horizontal="center" vertical="center" wrapText="1"/>
    </xf>
    <xf numFmtId="0" fontId="57" fillId="10" borderId="7" xfId="0" applyFont="1" applyFill="1" applyBorder="1" applyAlignment="1" applyProtection="1">
      <alignment horizontal="center" vertical="center" wrapText="1"/>
    </xf>
    <xf numFmtId="0" fontId="3" fillId="10" borderId="33" xfId="0" applyFont="1" applyFill="1" applyBorder="1" applyAlignment="1" applyProtection="1">
      <alignment horizontal="center" vertical="center"/>
    </xf>
    <xf numFmtId="0" fontId="3" fillId="10" borderId="34" xfId="0" applyFont="1" applyFill="1" applyBorder="1" applyAlignment="1" applyProtection="1">
      <alignment horizontal="center" vertical="center"/>
    </xf>
    <xf numFmtId="0" fontId="24" fillId="12" borderId="35" xfId="0" applyFont="1" applyFill="1" applyBorder="1" applyAlignment="1" applyProtection="1">
      <alignment horizontal="center" vertical="center" wrapText="1"/>
    </xf>
    <xf numFmtId="0" fontId="24" fillId="12" borderId="9" xfId="0" applyFont="1" applyFill="1" applyBorder="1" applyAlignment="1" applyProtection="1">
      <alignment horizontal="center" vertical="center" wrapText="1"/>
    </xf>
    <xf numFmtId="0" fontId="24" fillId="12" borderId="3" xfId="0" applyFont="1" applyFill="1" applyBorder="1" applyAlignment="1" applyProtection="1">
      <alignment horizontal="center" vertical="center" wrapText="1"/>
    </xf>
    <xf numFmtId="0" fontId="30" fillId="12" borderId="5" xfId="0" applyFont="1" applyFill="1" applyBorder="1" applyAlignment="1" applyProtection="1">
      <alignment horizontal="center" vertical="center" wrapText="1"/>
    </xf>
    <xf numFmtId="0" fontId="30" fillId="12" borderId="12" xfId="0" applyFont="1" applyFill="1" applyBorder="1" applyAlignment="1" applyProtection="1">
      <alignment horizontal="center" vertical="center" wrapText="1"/>
    </xf>
    <xf numFmtId="0" fontId="29" fillId="12" borderId="10" xfId="0" applyFont="1" applyFill="1" applyBorder="1" applyAlignment="1" applyProtection="1">
      <alignment horizontal="center" vertical="center"/>
    </xf>
    <xf numFmtId="0" fontId="29" fillId="12" borderId="0" xfId="0" applyFont="1" applyFill="1" applyBorder="1" applyAlignment="1" applyProtection="1">
      <alignment horizontal="center" vertical="center"/>
    </xf>
    <xf numFmtId="0" fontId="29" fillId="12" borderId="7" xfId="0" applyFont="1" applyFill="1" applyBorder="1" applyAlignment="1" applyProtection="1">
      <alignment horizontal="center" vertical="center"/>
    </xf>
    <xf numFmtId="0" fontId="50" fillId="12" borderId="10" xfId="0" applyFont="1" applyFill="1" applyBorder="1" applyAlignment="1" applyProtection="1">
      <alignment horizontal="center" vertical="center"/>
    </xf>
    <xf numFmtId="0" fontId="50" fillId="12" borderId="0" xfId="0" applyFont="1" applyFill="1" applyBorder="1" applyAlignment="1" applyProtection="1">
      <alignment horizontal="center" vertical="center"/>
    </xf>
    <xf numFmtId="0" fontId="50" fillId="12" borderId="7" xfId="0" applyFont="1" applyFill="1" applyBorder="1" applyAlignment="1" applyProtection="1">
      <alignment horizontal="center" vertical="center"/>
    </xf>
    <xf numFmtId="14" fontId="29" fillId="12" borderId="10" xfId="0" applyNumberFormat="1" applyFont="1" applyFill="1" applyBorder="1" applyAlignment="1" applyProtection="1">
      <alignment horizontal="center" vertical="center"/>
    </xf>
    <xf numFmtId="14" fontId="29" fillId="12" borderId="0" xfId="0" applyNumberFormat="1" applyFont="1" applyFill="1" applyBorder="1" applyAlignment="1" applyProtection="1">
      <alignment horizontal="center" vertical="center"/>
    </xf>
    <xf numFmtId="14" fontId="29" fillId="12" borderId="7" xfId="0" applyNumberFormat="1" applyFont="1" applyFill="1" applyBorder="1" applyAlignment="1" applyProtection="1">
      <alignment horizontal="center" vertical="center"/>
    </xf>
    <xf numFmtId="0" fontId="45" fillId="10" borderId="0" xfId="0" applyFont="1" applyFill="1" applyBorder="1" applyAlignment="1" applyProtection="1">
      <alignment horizontal="center" vertical="center"/>
    </xf>
    <xf numFmtId="0" fontId="55" fillId="12" borderId="20" xfId="0" applyFont="1" applyFill="1" applyBorder="1" applyAlignment="1" applyProtection="1">
      <alignment horizontal="center" vertical="center"/>
    </xf>
    <xf numFmtId="0" fontId="55" fillId="12" borderId="15" xfId="0" applyFont="1" applyFill="1" applyBorder="1" applyAlignment="1" applyProtection="1">
      <alignment horizontal="center" vertical="center"/>
    </xf>
    <xf numFmtId="0" fontId="55" fillId="12" borderId="14" xfId="0" applyFont="1" applyFill="1" applyBorder="1" applyAlignment="1" applyProtection="1">
      <alignment horizontal="center" vertical="center"/>
    </xf>
    <xf numFmtId="0" fontId="50" fillId="12" borderId="5" xfId="0" applyFont="1" applyFill="1" applyBorder="1" applyAlignment="1" applyProtection="1">
      <alignment horizontal="center" vertical="center"/>
    </xf>
    <xf numFmtId="0" fontId="50" fillId="12" borderId="6" xfId="0" applyFont="1" applyFill="1" applyBorder="1" applyAlignment="1" applyProtection="1">
      <alignment horizontal="center" vertical="center"/>
    </xf>
    <xf numFmtId="0" fontId="50" fillId="12" borderId="11" xfId="0" applyFont="1" applyFill="1" applyBorder="1" applyAlignment="1" applyProtection="1">
      <alignment horizontal="center" vertical="center"/>
    </xf>
    <xf numFmtId="0" fontId="29" fillId="12" borderId="12" xfId="0" applyFont="1" applyFill="1" applyBorder="1" applyAlignment="1" applyProtection="1">
      <alignment horizontal="center" vertical="center"/>
    </xf>
    <xf numFmtId="0" fontId="29" fillId="12" borderId="13" xfId="0" applyFont="1" applyFill="1" applyBorder="1" applyAlignment="1" applyProtection="1">
      <alignment horizontal="center" vertical="center"/>
    </xf>
    <xf numFmtId="0" fontId="29" fillId="12" borderId="8" xfId="0" applyFont="1" applyFill="1" applyBorder="1" applyAlignment="1" applyProtection="1">
      <alignment horizontal="center" vertical="center"/>
    </xf>
    <xf numFmtId="0" fontId="18" fillId="5" borderId="10" xfId="0" applyFont="1" applyFill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horizontal="center" vertical="center"/>
    </xf>
    <xf numFmtId="0" fontId="18" fillId="5" borderId="0" xfId="0" applyFont="1" applyFill="1" applyAlignment="1" applyProtection="1">
      <alignment horizontal="center" vertical="center"/>
    </xf>
    <xf numFmtId="0" fontId="82" fillId="3" borderId="0" xfId="0" applyFont="1" applyFill="1" applyAlignment="1" applyProtection="1">
      <alignment horizontal="center" vertical="center"/>
    </xf>
    <xf numFmtId="0" fontId="52" fillId="5" borderId="0" xfId="0" applyFont="1" applyFill="1" applyBorder="1" applyAlignment="1" applyProtection="1">
      <alignment horizontal="center" vertical="center"/>
    </xf>
    <xf numFmtId="0" fontId="24" fillId="15" borderId="36" xfId="0" applyFont="1" applyFill="1" applyBorder="1" applyAlignment="1" applyProtection="1">
      <alignment horizontal="center" vertical="center"/>
    </xf>
    <xf numFmtId="0" fontId="24" fillId="15" borderId="37" xfId="0" applyFont="1" applyFill="1" applyBorder="1" applyAlignment="1" applyProtection="1">
      <alignment horizontal="center" vertical="center"/>
    </xf>
    <xf numFmtId="0" fontId="24" fillId="15" borderId="38" xfId="0" applyFont="1" applyFill="1" applyBorder="1" applyAlignment="1" applyProtection="1">
      <alignment horizontal="center" vertical="center"/>
    </xf>
    <xf numFmtId="0" fontId="24" fillId="15" borderId="39" xfId="0" applyFont="1" applyFill="1" applyBorder="1" applyAlignment="1" applyProtection="1">
      <alignment horizontal="center" vertical="center"/>
    </xf>
    <xf numFmtId="0" fontId="83" fillId="3" borderId="0" xfId="0" applyFont="1" applyFill="1" applyAlignment="1" applyProtection="1">
      <alignment horizontal="right"/>
    </xf>
    <xf numFmtId="0" fontId="84" fillId="3" borderId="0" xfId="0" applyFont="1" applyFill="1" applyBorder="1" applyAlignment="1" applyProtection="1">
      <alignment horizontal="right"/>
    </xf>
    <xf numFmtId="0" fontId="84" fillId="3" borderId="0" xfId="0" applyFont="1" applyFill="1" applyAlignment="1" applyProtection="1">
      <alignment horizontal="right"/>
    </xf>
    <xf numFmtId="0" fontId="83" fillId="3" borderId="0" xfId="0" applyFont="1" applyFill="1" applyBorder="1" applyAlignment="1" applyProtection="1">
      <alignment horizontal="right"/>
    </xf>
    <xf numFmtId="0" fontId="52" fillId="5" borderId="10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56" fillId="3" borderId="0" xfId="0" applyFont="1" applyFill="1" applyBorder="1" applyAlignment="1" applyProtection="1">
      <alignment horizontal="center" vertical="center"/>
    </xf>
    <xf numFmtId="0" fontId="54" fillId="12" borderId="11" xfId="0" quotePrefix="1" applyFont="1" applyFill="1" applyBorder="1" applyAlignment="1" applyProtection="1">
      <alignment horizontal="center" vertical="center" textRotation="90" wrapText="1"/>
      <protection hidden="1"/>
    </xf>
    <xf numFmtId="0" fontId="54" fillId="12" borderId="8" xfId="0" applyFont="1" applyFill="1" applyBorder="1" applyAlignment="1" applyProtection="1">
      <alignment horizontal="center" vertical="center" textRotation="90" wrapText="1"/>
      <protection hidden="1"/>
    </xf>
    <xf numFmtId="0" fontId="54" fillId="12" borderId="5" xfId="0" applyFont="1" applyFill="1" applyBorder="1" applyAlignment="1" applyProtection="1">
      <alignment horizontal="center" vertical="center" textRotation="90" wrapText="1"/>
      <protection hidden="1"/>
    </xf>
    <xf numFmtId="0" fontId="54" fillId="12" borderId="12" xfId="0" applyFont="1" applyFill="1" applyBorder="1" applyAlignment="1" applyProtection="1">
      <alignment horizontal="center" vertical="center" textRotation="90" wrapText="1"/>
      <protection hidden="1"/>
    </xf>
    <xf numFmtId="0" fontId="54" fillId="12" borderId="59" xfId="0" applyFont="1" applyFill="1" applyBorder="1" applyAlignment="1" applyProtection="1">
      <alignment horizontal="center" vertical="center" textRotation="90" wrapText="1"/>
      <protection hidden="1"/>
    </xf>
    <xf numFmtId="0" fontId="54" fillId="12" borderId="60" xfId="0" applyFont="1" applyFill="1" applyBorder="1" applyAlignment="1" applyProtection="1">
      <alignment horizontal="center" vertical="center" textRotation="90" wrapText="1"/>
      <protection hidden="1"/>
    </xf>
    <xf numFmtId="0" fontId="54" fillId="12" borderId="35" xfId="0" quotePrefix="1" applyFont="1" applyFill="1" applyBorder="1" applyAlignment="1" applyProtection="1">
      <alignment horizontal="center" vertical="center" textRotation="90" wrapText="1"/>
      <protection hidden="1"/>
    </xf>
    <xf numFmtId="0" fontId="54" fillId="12" borderId="3" xfId="0" applyFont="1" applyFill="1" applyBorder="1" applyAlignment="1" applyProtection="1">
      <alignment horizontal="center" vertical="center" textRotation="90" wrapText="1"/>
      <protection hidden="1"/>
    </xf>
    <xf numFmtId="0" fontId="30" fillId="12" borderId="35" xfId="0" applyFont="1" applyFill="1" applyBorder="1" applyAlignment="1" applyProtection="1">
      <alignment horizontal="center" vertical="center" textRotation="90"/>
    </xf>
    <xf numFmtId="0" fontId="30" fillId="12" borderId="9" xfId="0" applyFont="1" applyFill="1" applyBorder="1" applyAlignment="1" applyProtection="1">
      <alignment horizontal="center" vertical="center" textRotation="90"/>
    </xf>
    <xf numFmtId="0" fontId="30" fillId="12" borderId="3" xfId="0" applyFont="1" applyFill="1" applyBorder="1" applyAlignment="1" applyProtection="1">
      <alignment horizontal="center" vertical="center" textRotation="90"/>
    </xf>
    <xf numFmtId="0" fontId="63" fillId="19" borderId="13" xfId="0" applyFont="1" applyFill="1" applyBorder="1" applyAlignment="1" applyProtection="1">
      <alignment horizontal="center" vertical="center"/>
    </xf>
    <xf numFmtId="0" fontId="54" fillId="12" borderId="35" xfId="0" applyFont="1" applyFill="1" applyBorder="1" applyAlignment="1" applyProtection="1">
      <alignment horizontal="center" vertical="center" textRotation="90"/>
    </xf>
    <xf numFmtId="0" fontId="54" fillId="12" borderId="9" xfId="0" applyFont="1" applyFill="1" applyBorder="1" applyAlignment="1" applyProtection="1">
      <alignment horizontal="center" vertical="center" textRotation="90"/>
    </xf>
    <xf numFmtId="0" fontId="54" fillId="12" borderId="3" xfId="0" applyFont="1" applyFill="1" applyBorder="1" applyAlignment="1" applyProtection="1">
      <alignment horizontal="center" vertical="center" textRotation="90"/>
    </xf>
    <xf numFmtId="16" fontId="54" fillId="12" borderId="35" xfId="0" quotePrefix="1" applyNumberFormat="1" applyFont="1" applyFill="1" applyBorder="1" applyAlignment="1" applyProtection="1">
      <alignment horizontal="center" vertical="center" textRotation="90" wrapText="1"/>
      <protection hidden="1"/>
    </xf>
    <xf numFmtId="16" fontId="54" fillId="12" borderId="3" xfId="0" quotePrefix="1" applyNumberFormat="1" applyFont="1" applyFill="1" applyBorder="1" applyAlignment="1" applyProtection="1">
      <alignment horizontal="center" vertical="center" textRotation="90" wrapText="1"/>
      <protection hidden="1"/>
    </xf>
    <xf numFmtId="0" fontId="54" fillId="12" borderId="11" xfId="0" quotePrefix="1" applyNumberFormat="1" applyFont="1" applyFill="1" applyBorder="1" applyAlignment="1" applyProtection="1">
      <alignment horizontal="center" vertical="center" textRotation="90" wrapText="1"/>
      <protection hidden="1"/>
    </xf>
    <xf numFmtId="0" fontId="54" fillId="12" borderId="8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21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26" fillId="9" borderId="0" xfId="0" applyFont="1" applyFill="1" applyBorder="1" applyAlignment="1" applyProtection="1">
      <alignment horizontal="center" vertical="center"/>
    </xf>
    <xf numFmtId="0" fontId="26" fillId="9" borderId="7" xfId="0" applyFont="1" applyFill="1" applyBorder="1" applyAlignment="1" applyProtection="1">
      <alignment horizontal="center" vertical="center"/>
    </xf>
    <xf numFmtId="0" fontId="3" fillId="17" borderId="20" xfId="0" applyFont="1" applyFill="1" applyBorder="1" applyAlignment="1" applyProtection="1">
      <alignment horizontal="center" vertical="center"/>
    </xf>
    <xf numFmtId="0" fontId="3" fillId="17" borderId="15" xfId="0" applyFont="1" applyFill="1" applyBorder="1" applyAlignment="1" applyProtection="1">
      <alignment horizontal="center" vertical="center"/>
    </xf>
    <xf numFmtId="0" fontId="3" fillId="17" borderId="14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6" fillId="9" borderId="0" xfId="0" applyFont="1" applyFill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 vertical="center"/>
    </xf>
    <xf numFmtId="0" fontId="42" fillId="20" borderId="40" xfId="0" applyFont="1" applyFill="1" applyBorder="1" applyAlignment="1" applyProtection="1">
      <alignment horizontal="center" vertical="center"/>
    </xf>
    <xf numFmtId="0" fontId="42" fillId="20" borderId="41" xfId="0" applyFont="1" applyFill="1" applyBorder="1" applyAlignment="1" applyProtection="1">
      <alignment horizontal="center" vertical="center"/>
    </xf>
    <xf numFmtId="0" fontId="42" fillId="20" borderId="42" xfId="0" applyFont="1" applyFill="1" applyBorder="1" applyAlignment="1" applyProtection="1">
      <alignment horizontal="center" vertical="center"/>
    </xf>
    <xf numFmtId="0" fontId="43" fillId="20" borderId="43" xfId="0" applyFont="1" applyFill="1" applyBorder="1" applyAlignment="1" applyProtection="1">
      <alignment horizontal="center" vertical="center"/>
    </xf>
    <xf numFmtId="0" fontId="43" fillId="20" borderId="44" xfId="0" applyFont="1" applyFill="1" applyBorder="1" applyAlignment="1" applyProtection="1">
      <alignment horizontal="center" vertical="center"/>
    </xf>
    <xf numFmtId="0" fontId="43" fillId="20" borderId="45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61" fillId="0" borderId="5" xfId="0" applyFont="1" applyBorder="1" applyAlignment="1" applyProtection="1">
      <alignment horizontal="center" vertical="center"/>
    </xf>
    <xf numFmtId="0" fontId="61" fillId="0" borderId="6" xfId="0" applyFont="1" applyBorder="1" applyAlignment="1" applyProtection="1">
      <alignment horizontal="center" vertical="center"/>
    </xf>
    <xf numFmtId="0" fontId="61" fillId="0" borderId="11" xfId="0" applyFont="1" applyBorder="1" applyAlignment="1" applyProtection="1">
      <alignment horizontal="center" vertical="center"/>
    </xf>
    <xf numFmtId="0" fontId="60" fillId="0" borderId="6" xfId="0" applyFont="1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58" fillId="4" borderId="10" xfId="0" applyFont="1" applyFill="1" applyBorder="1" applyAlignment="1" applyProtection="1">
      <alignment horizontal="center" vertical="center"/>
      <protection hidden="1"/>
    </xf>
    <xf numFmtId="0" fontId="58" fillId="4" borderId="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2">
    <dxf>
      <font>
        <color rgb="FFFF0000"/>
      </font>
    </dxf>
    <dxf>
      <font>
        <b/>
        <i val="0"/>
        <color rgb="FFFF33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Feuille de match'!A1"/><Relationship Id="rId1" Type="http://schemas.openxmlformats.org/officeDocument/2006/relationships/hyperlink" Target="#'Phase de poule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Participants!A1"/><Relationship Id="rId1" Type="http://schemas.openxmlformats.org/officeDocument/2006/relationships/hyperlink" Target="#Classement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Phase de poule'!A1"/><Relationship Id="rId1" Type="http://schemas.openxmlformats.org/officeDocument/2006/relationships/hyperlink" Target="#'Phase finale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lassement!A1"/><Relationship Id="rId1" Type="http://schemas.openxmlformats.org/officeDocument/2006/relationships/hyperlink" Target="#'Feuille de match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Participants!A1"/><Relationship Id="rId1" Type="http://schemas.openxmlformats.org/officeDocument/2006/relationships/hyperlink" Target="#'Phase final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14</xdr:row>
      <xdr:rowOff>38097</xdr:rowOff>
    </xdr:from>
    <xdr:to>
      <xdr:col>12</xdr:col>
      <xdr:colOff>457200</xdr:colOff>
      <xdr:row>17</xdr:row>
      <xdr:rowOff>28574</xdr:rowOff>
    </xdr:to>
    <xdr:sp macro="" textlink="">
      <xdr:nvSpPr>
        <xdr:cNvPr id="3" name="Plaque 2">
          <a:hlinkClick xmlns:r="http://schemas.openxmlformats.org/officeDocument/2006/relationships" r:id="rId1"/>
        </xdr:cNvPr>
        <xdr:cNvSpPr/>
      </xdr:nvSpPr>
      <xdr:spPr bwMode="auto">
        <a:xfrm>
          <a:off x="8607425" y="3022597"/>
          <a:ext cx="1843088" cy="490540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400" b="1">
              <a:solidFill>
                <a:srgbClr val="0066FF"/>
              </a:solidFill>
            </a:rPr>
            <a:t>Phase de </a:t>
          </a:r>
          <a:r>
            <a:rPr lang="fr-FR" sz="1400" b="1" baseline="0">
              <a:solidFill>
                <a:srgbClr val="0066FF"/>
              </a:solidFill>
            </a:rPr>
            <a:t>Poule</a:t>
          </a:r>
          <a:endParaRPr lang="fr-FR" sz="1400" b="1">
            <a:solidFill>
              <a:srgbClr val="0066FF"/>
            </a:solidFill>
          </a:endParaRPr>
        </a:p>
      </xdr:txBody>
    </xdr:sp>
    <xdr:clientData fLocksWithSheet="0" fPrintsWithSheet="0"/>
  </xdr:twoCellAnchor>
  <xdr:twoCellAnchor>
    <xdr:from>
      <xdr:col>10</xdr:col>
      <xdr:colOff>171450</xdr:colOff>
      <xdr:row>17</xdr:row>
      <xdr:rowOff>180975</xdr:rowOff>
    </xdr:from>
    <xdr:to>
      <xdr:col>12</xdr:col>
      <xdr:colOff>469323</xdr:colOff>
      <xdr:row>19</xdr:row>
      <xdr:rowOff>216479</xdr:rowOff>
    </xdr:to>
    <xdr:sp macro="" textlink="">
      <xdr:nvSpPr>
        <xdr:cNvPr id="4" name="Plaque 3">
          <a:hlinkClick xmlns:r="http://schemas.openxmlformats.org/officeDocument/2006/relationships" r:id="rId2"/>
        </xdr:cNvPr>
        <xdr:cNvSpPr/>
      </xdr:nvSpPr>
      <xdr:spPr bwMode="auto">
        <a:xfrm>
          <a:off x="8616950" y="3665538"/>
          <a:ext cx="1845686" cy="495879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400" b="1">
              <a:solidFill>
                <a:srgbClr val="0066FF"/>
              </a:solidFill>
            </a:rPr>
            <a:t>Feuille</a:t>
          </a:r>
          <a:r>
            <a:rPr lang="fr-FR" sz="1400" b="1" baseline="0">
              <a:solidFill>
                <a:srgbClr val="0066FF"/>
              </a:solidFill>
            </a:rPr>
            <a:t> de Match</a:t>
          </a:r>
          <a:endParaRPr lang="fr-FR" sz="1400" b="1">
            <a:solidFill>
              <a:srgbClr val="0066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494242</xdr:colOff>
      <xdr:row>6</xdr:row>
      <xdr:rowOff>92074</xdr:rowOff>
    </xdr:from>
    <xdr:to>
      <xdr:col>12</xdr:col>
      <xdr:colOff>94192</xdr:colOff>
      <xdr:row>8</xdr:row>
      <xdr:rowOff>82551</xdr:rowOff>
    </xdr:to>
    <xdr:sp macro="" textlink="">
      <xdr:nvSpPr>
        <xdr:cNvPr id="3" name="Plaque 2">
          <a:hlinkClick xmlns:r="http://schemas.openxmlformats.org/officeDocument/2006/relationships" r:id="rId1"/>
        </xdr:cNvPr>
        <xdr:cNvSpPr/>
      </xdr:nvSpPr>
      <xdr:spPr bwMode="auto">
        <a:xfrm>
          <a:off x="6733117" y="2273299"/>
          <a:ext cx="1847850" cy="485777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 prstMaterial="flat"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400" b="1">
              <a:solidFill>
                <a:srgbClr val="0066FF"/>
              </a:solidFill>
            </a:rPr>
            <a:t>Classement</a:t>
          </a:r>
        </a:p>
      </xdr:txBody>
    </xdr:sp>
    <xdr:clientData/>
  </xdr:twoCellAnchor>
  <xdr:twoCellAnchor>
    <xdr:from>
      <xdr:col>8</xdr:col>
      <xdr:colOff>524932</xdr:colOff>
      <xdr:row>20</xdr:row>
      <xdr:rowOff>176743</xdr:rowOff>
    </xdr:from>
    <xdr:to>
      <xdr:col>12</xdr:col>
      <xdr:colOff>124882</xdr:colOff>
      <xdr:row>22</xdr:row>
      <xdr:rowOff>167220</xdr:rowOff>
    </xdr:to>
    <xdr:sp macro="" textlink="">
      <xdr:nvSpPr>
        <xdr:cNvPr id="4" name="Plaque 3">
          <a:hlinkClick xmlns:r="http://schemas.openxmlformats.org/officeDocument/2006/relationships" r:id="rId2"/>
        </xdr:cNvPr>
        <xdr:cNvSpPr/>
      </xdr:nvSpPr>
      <xdr:spPr bwMode="auto">
        <a:xfrm>
          <a:off x="6763807" y="5825068"/>
          <a:ext cx="1847850" cy="485777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400" b="1">
              <a:solidFill>
                <a:srgbClr val="0066FF"/>
              </a:solidFill>
            </a:rPr>
            <a:t>Participants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19050</xdr:rowOff>
    </xdr:from>
    <xdr:to>
      <xdr:col>2</xdr:col>
      <xdr:colOff>889000</xdr:colOff>
      <xdr:row>2</xdr:row>
      <xdr:rowOff>171450</xdr:rowOff>
    </xdr:to>
    <xdr:sp macro="" textlink="">
      <xdr:nvSpPr>
        <xdr:cNvPr id="2" name="Plaque 1">
          <a:hlinkClick xmlns:r="http://schemas.openxmlformats.org/officeDocument/2006/relationships" r:id="rId1"/>
        </xdr:cNvPr>
        <xdr:cNvSpPr/>
      </xdr:nvSpPr>
      <xdr:spPr bwMode="auto">
        <a:xfrm>
          <a:off x="47625" y="247650"/>
          <a:ext cx="1285875" cy="390525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400" b="1">
              <a:solidFill>
                <a:srgbClr val="0066FF"/>
              </a:solidFill>
            </a:rPr>
            <a:t>Phase</a:t>
          </a:r>
          <a:r>
            <a:rPr lang="fr-FR" sz="1400" b="1" baseline="0">
              <a:solidFill>
                <a:srgbClr val="0066FF"/>
              </a:solidFill>
            </a:rPr>
            <a:t> Finale</a:t>
          </a:r>
          <a:endParaRPr lang="fr-FR" sz="1400" b="1">
            <a:solidFill>
              <a:srgbClr val="0066FF"/>
            </a:solidFill>
          </a:endParaRPr>
        </a:p>
      </xdr:txBody>
    </xdr:sp>
    <xdr:clientData/>
  </xdr:twoCellAnchor>
  <xdr:twoCellAnchor>
    <xdr:from>
      <xdr:col>2</xdr:col>
      <xdr:colOff>1085850</xdr:colOff>
      <xdr:row>1</xdr:row>
      <xdr:rowOff>20638</xdr:rowOff>
    </xdr:from>
    <xdr:to>
      <xdr:col>4</xdr:col>
      <xdr:colOff>204787</xdr:colOff>
      <xdr:row>2</xdr:row>
      <xdr:rowOff>173038</xdr:rowOff>
    </xdr:to>
    <xdr:sp macro="" textlink="">
      <xdr:nvSpPr>
        <xdr:cNvPr id="3" name="Plaque 2">
          <a:hlinkClick xmlns:r="http://schemas.openxmlformats.org/officeDocument/2006/relationships" r:id="rId2"/>
        </xdr:cNvPr>
        <xdr:cNvSpPr/>
      </xdr:nvSpPr>
      <xdr:spPr bwMode="auto">
        <a:xfrm>
          <a:off x="1530350" y="250826"/>
          <a:ext cx="1285875" cy="390525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400" b="1">
              <a:solidFill>
                <a:srgbClr val="0066FF"/>
              </a:solidFill>
            </a:rPr>
            <a:t>Phase</a:t>
          </a:r>
          <a:r>
            <a:rPr lang="fr-FR" sz="1400" b="1" baseline="0">
              <a:solidFill>
                <a:srgbClr val="0066FF"/>
              </a:solidFill>
            </a:rPr>
            <a:t> de Poule</a:t>
          </a:r>
          <a:endParaRPr lang="fr-FR" sz="1400" b="1">
            <a:solidFill>
              <a:srgbClr val="0066FF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4</xdr:row>
      <xdr:rowOff>228600</xdr:rowOff>
    </xdr:from>
    <xdr:to>
      <xdr:col>13</xdr:col>
      <xdr:colOff>76200</xdr:colOff>
      <xdr:row>6</xdr:row>
      <xdr:rowOff>85727</xdr:rowOff>
    </xdr:to>
    <xdr:sp macro="" textlink="">
      <xdr:nvSpPr>
        <xdr:cNvPr id="2" name="Plaque 1">
          <a:hlinkClick xmlns:r="http://schemas.openxmlformats.org/officeDocument/2006/relationships" r:id="rId1"/>
        </xdr:cNvPr>
        <xdr:cNvSpPr/>
      </xdr:nvSpPr>
      <xdr:spPr bwMode="auto">
        <a:xfrm>
          <a:off x="8543925" y="1981200"/>
          <a:ext cx="1847850" cy="485777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400" b="1">
              <a:solidFill>
                <a:srgbClr val="0066FF"/>
              </a:solidFill>
            </a:rPr>
            <a:t>Feuille</a:t>
          </a:r>
          <a:r>
            <a:rPr lang="fr-FR" sz="1400" b="1" baseline="0">
              <a:solidFill>
                <a:srgbClr val="0066FF"/>
              </a:solidFill>
            </a:rPr>
            <a:t> de Match</a:t>
          </a:r>
          <a:endParaRPr lang="fr-FR" sz="1400" b="1">
            <a:solidFill>
              <a:srgbClr val="0066FF"/>
            </a:solidFill>
          </a:endParaRPr>
        </a:p>
      </xdr:txBody>
    </xdr:sp>
    <xdr:clientData/>
  </xdr:twoCellAnchor>
  <xdr:twoCellAnchor>
    <xdr:from>
      <xdr:col>9</xdr:col>
      <xdr:colOff>533400</xdr:colOff>
      <xdr:row>15</xdr:row>
      <xdr:rowOff>276225</xdr:rowOff>
    </xdr:from>
    <xdr:to>
      <xdr:col>13</xdr:col>
      <xdr:colOff>133350</xdr:colOff>
      <xdr:row>17</xdr:row>
      <xdr:rowOff>133352</xdr:rowOff>
    </xdr:to>
    <xdr:sp macro="" textlink="">
      <xdr:nvSpPr>
        <xdr:cNvPr id="3" name="Plaque 2">
          <a:hlinkClick xmlns:r="http://schemas.openxmlformats.org/officeDocument/2006/relationships" r:id="rId2"/>
        </xdr:cNvPr>
        <xdr:cNvSpPr/>
      </xdr:nvSpPr>
      <xdr:spPr bwMode="auto">
        <a:xfrm>
          <a:off x="8601075" y="5486400"/>
          <a:ext cx="1847850" cy="485777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400" b="1">
              <a:solidFill>
                <a:srgbClr val="0066FF"/>
              </a:solidFill>
            </a:rPr>
            <a:t>Classement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95250</xdr:rowOff>
    </xdr:from>
    <xdr:to>
      <xdr:col>1</xdr:col>
      <xdr:colOff>95250</xdr:colOff>
      <xdr:row>6</xdr:row>
      <xdr:rowOff>0</xdr:rowOff>
    </xdr:to>
    <xdr:sp macro="" textlink="">
      <xdr:nvSpPr>
        <xdr:cNvPr id="3" name="Plaque 2">
          <a:hlinkClick xmlns:r="http://schemas.openxmlformats.org/officeDocument/2006/relationships" r:id="rId1"/>
        </xdr:cNvPr>
        <xdr:cNvSpPr/>
      </xdr:nvSpPr>
      <xdr:spPr bwMode="auto">
        <a:xfrm>
          <a:off x="66675" y="1085850"/>
          <a:ext cx="1190625" cy="304800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200" b="1">
              <a:solidFill>
                <a:srgbClr val="0066FF"/>
              </a:solidFill>
            </a:rPr>
            <a:t>Phase Finale</a:t>
          </a:r>
        </a:p>
      </xdr:txBody>
    </xdr:sp>
    <xdr:clientData/>
  </xdr:twoCellAnchor>
  <xdr:twoCellAnchor>
    <xdr:from>
      <xdr:col>0</xdr:col>
      <xdr:colOff>57150</xdr:colOff>
      <xdr:row>7</xdr:row>
      <xdr:rowOff>0</xdr:rowOff>
    </xdr:from>
    <xdr:to>
      <xdr:col>1</xdr:col>
      <xdr:colOff>85725</xdr:colOff>
      <xdr:row>8</xdr:row>
      <xdr:rowOff>104775</xdr:rowOff>
    </xdr:to>
    <xdr:sp macro="" textlink="">
      <xdr:nvSpPr>
        <xdr:cNvPr id="4" name="Plaque 3">
          <a:hlinkClick xmlns:r="http://schemas.openxmlformats.org/officeDocument/2006/relationships" r:id="rId2"/>
        </xdr:cNvPr>
        <xdr:cNvSpPr/>
      </xdr:nvSpPr>
      <xdr:spPr bwMode="auto">
        <a:xfrm>
          <a:off x="57150" y="1524000"/>
          <a:ext cx="1190625" cy="304800"/>
        </a:xfrm>
        <a:prstGeom prst="bevel">
          <a:avLst/>
        </a:prstGeom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ctr"/>
          <a:r>
            <a:rPr lang="fr-FR" sz="1200" b="1">
              <a:solidFill>
                <a:srgbClr val="0066FF"/>
              </a:solidFill>
            </a:rPr>
            <a:t>Participants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L681"/>
  <sheetViews>
    <sheetView workbookViewId="0">
      <selection activeCell="B18" sqref="B18"/>
    </sheetView>
  </sheetViews>
  <sheetFormatPr baseColWidth="10" defaultRowHeight="12.75" x14ac:dyDescent="0.2"/>
  <cols>
    <col min="4" max="4" width="25.6640625" customWidth="1"/>
    <col min="5" max="5" width="41.5" customWidth="1"/>
    <col min="6" max="6" width="19.1640625" customWidth="1"/>
  </cols>
  <sheetData>
    <row r="1" spans="1:12" x14ac:dyDescent="0.2">
      <c r="A1" s="5" t="s">
        <v>1</v>
      </c>
      <c r="B1" s="5" t="s">
        <v>2</v>
      </c>
      <c r="C1" s="5" t="s">
        <v>4</v>
      </c>
      <c r="D1" s="5" t="s">
        <v>47</v>
      </c>
      <c r="E1" s="5"/>
      <c r="F1" s="5"/>
      <c r="G1" s="5"/>
    </row>
    <row r="2" spans="1:12" ht="13.5" x14ac:dyDescent="0.25">
      <c r="A2" s="6" t="s">
        <v>61</v>
      </c>
      <c r="B2" s="6" t="s">
        <v>248</v>
      </c>
      <c r="C2" s="6" t="s">
        <v>53</v>
      </c>
      <c r="D2" s="5" t="s">
        <v>49</v>
      </c>
      <c r="E2" s="5" t="s">
        <v>46</v>
      </c>
      <c r="F2" s="5" t="s">
        <v>48</v>
      </c>
      <c r="G2" s="6" t="s">
        <v>36</v>
      </c>
      <c r="I2" s="87" t="s">
        <v>80</v>
      </c>
      <c r="J2" s="87" t="s">
        <v>279</v>
      </c>
      <c r="K2" s="87" t="s">
        <v>280</v>
      </c>
      <c r="L2" s="87" t="s">
        <v>281</v>
      </c>
    </row>
    <row r="3" spans="1:12" ht="13.5" x14ac:dyDescent="0.25">
      <c r="A3" s="6" t="s">
        <v>62</v>
      </c>
      <c r="B3" s="6" t="s">
        <v>249</v>
      </c>
      <c r="C3" s="6" t="s">
        <v>57</v>
      </c>
      <c r="D3" s="6" t="s">
        <v>255</v>
      </c>
      <c r="E3" s="6" t="s">
        <v>247</v>
      </c>
      <c r="F3" s="6" t="s">
        <v>247</v>
      </c>
      <c r="G3" s="6"/>
      <c r="I3" s="87" t="s">
        <v>73</v>
      </c>
      <c r="J3" s="87" t="s">
        <v>282</v>
      </c>
      <c r="K3" s="87" t="s">
        <v>283</v>
      </c>
      <c r="L3" s="87" t="s">
        <v>284</v>
      </c>
    </row>
    <row r="4" spans="1:12" ht="13.5" x14ac:dyDescent="0.25">
      <c r="A4" s="6" t="s">
        <v>63</v>
      </c>
      <c r="B4" s="6" t="s">
        <v>250</v>
      </c>
      <c r="C4" s="6" t="s">
        <v>58</v>
      </c>
      <c r="D4" t="s">
        <v>563</v>
      </c>
      <c r="E4" t="s">
        <v>564</v>
      </c>
      <c r="F4" t="s">
        <v>565</v>
      </c>
      <c r="G4" s="6" t="s">
        <v>55</v>
      </c>
      <c r="I4" s="87" t="s">
        <v>85</v>
      </c>
      <c r="J4" s="87" t="s">
        <v>279</v>
      </c>
      <c r="K4" s="87" t="s">
        <v>285</v>
      </c>
      <c r="L4" s="87" t="s">
        <v>286</v>
      </c>
    </row>
    <row r="5" spans="1:12" ht="13.5" x14ac:dyDescent="0.25">
      <c r="A5" s="6" t="s">
        <v>64</v>
      </c>
      <c r="B5" s="6" t="s">
        <v>251</v>
      </c>
      <c r="C5" s="6" t="s">
        <v>59</v>
      </c>
      <c r="D5" t="s">
        <v>339</v>
      </c>
      <c r="E5" t="s">
        <v>566</v>
      </c>
      <c r="F5" t="s">
        <v>68</v>
      </c>
      <c r="G5" s="6" t="s">
        <v>56</v>
      </c>
      <c r="I5" s="87" t="s">
        <v>79</v>
      </c>
      <c r="J5" s="87" t="s">
        <v>279</v>
      </c>
      <c r="K5" s="87" t="s">
        <v>287</v>
      </c>
      <c r="L5" s="87" t="s">
        <v>288</v>
      </c>
    </row>
    <row r="6" spans="1:12" ht="13.5" x14ac:dyDescent="0.25">
      <c r="A6" s="6" t="s">
        <v>1356</v>
      </c>
      <c r="B6" s="6" t="s">
        <v>252</v>
      </c>
      <c r="C6" s="6" t="s">
        <v>60</v>
      </c>
      <c r="D6" t="s">
        <v>340</v>
      </c>
      <c r="E6" t="s">
        <v>567</v>
      </c>
      <c r="F6" t="s">
        <v>70</v>
      </c>
      <c r="G6" s="5"/>
      <c r="I6" s="87" t="s">
        <v>99</v>
      </c>
      <c r="J6" s="87" t="s">
        <v>289</v>
      </c>
      <c r="K6" s="87" t="s">
        <v>290</v>
      </c>
      <c r="L6" s="87" t="s">
        <v>291</v>
      </c>
    </row>
    <row r="7" spans="1:12" ht="13.5" x14ac:dyDescent="0.25">
      <c r="A7" s="5"/>
      <c r="B7" s="6" t="s">
        <v>253</v>
      </c>
      <c r="C7" s="5"/>
      <c r="D7" t="s">
        <v>341</v>
      </c>
      <c r="E7" t="s">
        <v>568</v>
      </c>
      <c r="F7" t="s">
        <v>72</v>
      </c>
      <c r="G7" s="5"/>
      <c r="I7" s="87" t="s">
        <v>84</v>
      </c>
      <c r="J7" s="87" t="s">
        <v>292</v>
      </c>
      <c r="K7" s="87" t="s">
        <v>293</v>
      </c>
      <c r="L7" s="87" t="s">
        <v>294</v>
      </c>
    </row>
    <row r="8" spans="1:12" ht="13.5" x14ac:dyDescent="0.25">
      <c r="A8" s="5"/>
      <c r="B8" s="6" t="s">
        <v>254</v>
      </c>
      <c r="C8" s="5"/>
      <c r="D8" t="s">
        <v>569</v>
      </c>
      <c r="E8" t="s">
        <v>570</v>
      </c>
      <c r="F8" t="s">
        <v>571</v>
      </c>
      <c r="G8" s="5"/>
      <c r="I8" s="87" t="s">
        <v>75</v>
      </c>
      <c r="J8" s="87" t="s">
        <v>279</v>
      </c>
      <c r="K8" s="87" t="s">
        <v>295</v>
      </c>
      <c r="L8" s="87" t="s">
        <v>296</v>
      </c>
    </row>
    <row r="9" spans="1:12" ht="13.5" x14ac:dyDescent="0.25">
      <c r="A9" s="5"/>
      <c r="B9" s="6" t="s">
        <v>52</v>
      </c>
      <c r="C9" s="5"/>
      <c r="D9" t="s">
        <v>342</v>
      </c>
      <c r="E9" t="s">
        <v>572</v>
      </c>
      <c r="F9" t="s">
        <v>76</v>
      </c>
      <c r="G9" s="5"/>
      <c r="I9" s="87" t="s">
        <v>74</v>
      </c>
      <c r="J9" s="87" t="s">
        <v>297</v>
      </c>
      <c r="K9" s="87" t="s">
        <v>298</v>
      </c>
      <c r="L9" s="87" t="s">
        <v>299</v>
      </c>
    </row>
    <row r="10" spans="1:12" ht="13.5" x14ac:dyDescent="0.25">
      <c r="A10" s="5"/>
      <c r="B10" s="6" t="s">
        <v>1357</v>
      </c>
      <c r="C10" s="5"/>
      <c r="D10" t="s">
        <v>343</v>
      </c>
      <c r="E10" t="s">
        <v>570</v>
      </c>
      <c r="F10" t="s">
        <v>78</v>
      </c>
      <c r="G10" s="5"/>
      <c r="I10" s="87" t="s">
        <v>81</v>
      </c>
      <c r="J10" s="87" t="s">
        <v>279</v>
      </c>
      <c r="K10" s="87" t="s">
        <v>300</v>
      </c>
      <c r="L10" s="87" t="s">
        <v>301</v>
      </c>
    </row>
    <row r="11" spans="1:12" ht="13.5" x14ac:dyDescent="0.25">
      <c r="A11" s="5"/>
      <c r="B11" s="6" t="s">
        <v>1358</v>
      </c>
      <c r="C11" s="5"/>
      <c r="D11" t="s">
        <v>573</v>
      </c>
      <c r="E11" t="s">
        <v>574</v>
      </c>
      <c r="F11" t="s">
        <v>575</v>
      </c>
      <c r="G11" s="5"/>
      <c r="I11" s="87" t="s">
        <v>86</v>
      </c>
      <c r="J11" s="87" t="s">
        <v>302</v>
      </c>
      <c r="K11" s="87" t="s">
        <v>303</v>
      </c>
      <c r="L11" s="87" t="s">
        <v>304</v>
      </c>
    </row>
    <row r="12" spans="1:12" ht="13.5" x14ac:dyDescent="0.25">
      <c r="A12" s="5"/>
      <c r="B12" s="6" t="s">
        <v>1359</v>
      </c>
      <c r="C12" s="5"/>
      <c r="D12" t="s">
        <v>576</v>
      </c>
      <c r="E12" t="s">
        <v>574</v>
      </c>
      <c r="F12" t="s">
        <v>577</v>
      </c>
      <c r="G12" s="5"/>
      <c r="I12" s="87" t="s">
        <v>91</v>
      </c>
      <c r="J12" s="87" t="s">
        <v>305</v>
      </c>
      <c r="K12" s="87" t="s">
        <v>306</v>
      </c>
      <c r="L12" s="87" t="s">
        <v>307</v>
      </c>
    </row>
    <row r="13" spans="1:12" ht="13.5" x14ac:dyDescent="0.25">
      <c r="A13" s="5"/>
      <c r="B13" s="5"/>
      <c r="C13" s="5"/>
      <c r="D13" t="s">
        <v>578</v>
      </c>
      <c r="E13" t="s">
        <v>579</v>
      </c>
      <c r="F13" t="s">
        <v>580</v>
      </c>
      <c r="G13" s="5"/>
      <c r="I13" s="87" t="s">
        <v>71</v>
      </c>
      <c r="J13" s="87" t="s">
        <v>308</v>
      </c>
      <c r="K13" s="87" t="s">
        <v>309</v>
      </c>
      <c r="L13" s="87" t="s">
        <v>310</v>
      </c>
    </row>
    <row r="14" spans="1:12" ht="13.5" x14ac:dyDescent="0.25">
      <c r="A14" s="5"/>
      <c r="B14" s="5"/>
      <c r="C14" s="5"/>
      <c r="D14" t="s">
        <v>581</v>
      </c>
      <c r="E14" t="s">
        <v>574</v>
      </c>
      <c r="F14" t="s">
        <v>582</v>
      </c>
      <c r="G14" s="5"/>
      <c r="I14" s="87" t="s">
        <v>83</v>
      </c>
      <c r="J14" s="87" t="s">
        <v>305</v>
      </c>
      <c r="K14" s="87" t="s">
        <v>311</v>
      </c>
      <c r="L14" s="87" t="s">
        <v>312</v>
      </c>
    </row>
    <row r="15" spans="1:12" ht="13.5" x14ac:dyDescent="0.25">
      <c r="A15" s="5"/>
      <c r="B15" s="5"/>
      <c r="C15" s="5"/>
      <c r="D15" t="s">
        <v>344</v>
      </c>
      <c r="E15" t="s">
        <v>583</v>
      </c>
      <c r="F15" t="s">
        <v>82</v>
      </c>
      <c r="G15" s="5"/>
      <c r="I15" s="87" t="s">
        <v>67</v>
      </c>
      <c r="J15" s="87" t="s">
        <v>279</v>
      </c>
      <c r="K15" s="87" t="s">
        <v>313</v>
      </c>
      <c r="L15" s="87" t="s">
        <v>314</v>
      </c>
    </row>
    <row r="16" spans="1:12" ht="13.5" x14ac:dyDescent="0.25">
      <c r="A16" s="5"/>
      <c r="B16" s="5"/>
      <c r="C16" s="5"/>
      <c r="D16" t="s">
        <v>584</v>
      </c>
      <c r="E16" t="s">
        <v>585</v>
      </c>
      <c r="F16" t="s">
        <v>586</v>
      </c>
      <c r="G16" s="5"/>
      <c r="I16" s="87" t="s">
        <v>109</v>
      </c>
      <c r="J16" s="87" t="s">
        <v>279</v>
      </c>
      <c r="K16" s="87" t="s">
        <v>315</v>
      </c>
      <c r="L16" s="87" t="s">
        <v>316</v>
      </c>
    </row>
    <row r="17" spans="1:12" ht="13.5" x14ac:dyDescent="0.25">
      <c r="A17" s="5"/>
      <c r="B17" s="5"/>
      <c r="C17" s="5"/>
      <c r="D17" t="s">
        <v>587</v>
      </c>
      <c r="E17" t="s">
        <v>572</v>
      </c>
      <c r="F17" t="s">
        <v>588</v>
      </c>
      <c r="G17" s="5"/>
      <c r="I17" s="87" t="s">
        <v>69</v>
      </c>
      <c r="J17" s="87" t="s">
        <v>279</v>
      </c>
      <c r="K17" s="87" t="s">
        <v>317</v>
      </c>
      <c r="L17" s="87" t="s">
        <v>318</v>
      </c>
    </row>
    <row r="18" spans="1:12" ht="13.5" x14ac:dyDescent="0.25">
      <c r="A18" s="5"/>
      <c r="B18" s="5"/>
      <c r="C18" s="5"/>
      <c r="D18" t="s">
        <v>345</v>
      </c>
      <c r="E18" t="s">
        <v>589</v>
      </c>
      <c r="F18" t="s">
        <v>346</v>
      </c>
      <c r="G18" s="5"/>
      <c r="I18" s="87" t="s">
        <v>66</v>
      </c>
      <c r="J18" s="87" t="s">
        <v>279</v>
      </c>
      <c r="K18" s="87" t="s">
        <v>319</v>
      </c>
      <c r="L18" s="87" t="s">
        <v>320</v>
      </c>
    </row>
    <row r="19" spans="1:12" ht="13.5" x14ac:dyDescent="0.25">
      <c r="A19" s="5"/>
      <c r="B19" s="5"/>
      <c r="C19" s="5"/>
      <c r="D19" t="s">
        <v>590</v>
      </c>
      <c r="E19" t="s">
        <v>591</v>
      </c>
      <c r="F19" t="s">
        <v>592</v>
      </c>
      <c r="G19" s="5"/>
      <c r="I19" s="87" t="s">
        <v>97</v>
      </c>
      <c r="J19" s="87" t="s">
        <v>279</v>
      </c>
      <c r="K19" s="87" t="s">
        <v>321</v>
      </c>
      <c r="L19" s="87" t="s">
        <v>322</v>
      </c>
    </row>
    <row r="20" spans="1:12" ht="13.5" x14ac:dyDescent="0.25">
      <c r="A20" s="5"/>
      <c r="B20" s="5"/>
      <c r="C20" s="5"/>
      <c r="D20" t="s">
        <v>593</v>
      </c>
      <c r="E20" t="s">
        <v>564</v>
      </c>
      <c r="F20" t="s">
        <v>594</v>
      </c>
      <c r="G20" s="5"/>
      <c r="I20" s="87" t="s">
        <v>132</v>
      </c>
      <c r="J20" s="87" t="s">
        <v>323</v>
      </c>
      <c r="K20" s="87" t="s">
        <v>324</v>
      </c>
      <c r="L20" s="87" t="s">
        <v>325</v>
      </c>
    </row>
    <row r="21" spans="1:12" ht="13.5" x14ac:dyDescent="0.25">
      <c r="A21" s="5"/>
      <c r="B21" s="5"/>
      <c r="C21" s="5"/>
      <c r="D21" t="s">
        <v>595</v>
      </c>
      <c r="E21" t="s">
        <v>589</v>
      </c>
      <c r="F21" t="s">
        <v>596</v>
      </c>
      <c r="G21" s="5"/>
      <c r="I21" s="87" t="s">
        <v>65</v>
      </c>
      <c r="J21" s="87" t="s">
        <v>326</v>
      </c>
      <c r="K21" s="87" t="s">
        <v>327</v>
      </c>
      <c r="L21" s="87" t="s">
        <v>328</v>
      </c>
    </row>
    <row r="22" spans="1:12" ht="13.5" x14ac:dyDescent="0.25">
      <c r="A22" s="5"/>
      <c r="B22" s="5"/>
      <c r="C22" s="5"/>
      <c r="D22" t="s">
        <v>597</v>
      </c>
      <c r="E22" t="s">
        <v>568</v>
      </c>
      <c r="F22" t="s">
        <v>598</v>
      </c>
      <c r="G22" s="5"/>
      <c r="I22" s="87" t="s">
        <v>98</v>
      </c>
      <c r="J22" s="87" t="s">
        <v>329</v>
      </c>
      <c r="K22" s="87" t="s">
        <v>330</v>
      </c>
      <c r="L22" s="87" t="s">
        <v>331</v>
      </c>
    </row>
    <row r="23" spans="1:12" ht="13.5" x14ac:dyDescent="0.25">
      <c r="A23" s="5"/>
      <c r="B23" s="5"/>
      <c r="C23" s="5"/>
      <c r="D23" t="s">
        <v>347</v>
      </c>
      <c r="E23" t="s">
        <v>599</v>
      </c>
      <c r="F23" t="s">
        <v>348</v>
      </c>
      <c r="G23" s="5"/>
      <c r="I23" s="87" t="s">
        <v>77</v>
      </c>
      <c r="J23" s="87" t="s">
        <v>332</v>
      </c>
      <c r="K23" s="87" t="s">
        <v>333</v>
      </c>
      <c r="L23" s="87" t="s">
        <v>334</v>
      </c>
    </row>
    <row r="24" spans="1:12" x14ac:dyDescent="0.2">
      <c r="A24" s="5"/>
      <c r="B24" s="5"/>
      <c r="C24" s="5"/>
      <c r="D24" t="s">
        <v>600</v>
      </c>
      <c r="E24" t="s">
        <v>564</v>
      </c>
      <c r="F24" t="s">
        <v>601</v>
      </c>
      <c r="G24" s="5"/>
    </row>
    <row r="25" spans="1:12" x14ac:dyDescent="0.2">
      <c r="A25" s="5"/>
      <c r="B25" s="5"/>
      <c r="C25" s="5"/>
      <c r="D25" t="s">
        <v>602</v>
      </c>
      <c r="E25" t="s">
        <v>564</v>
      </c>
      <c r="F25" t="s">
        <v>603</v>
      </c>
      <c r="G25" s="5"/>
    </row>
    <row r="26" spans="1:12" x14ac:dyDescent="0.2">
      <c r="A26" s="5"/>
      <c r="B26" s="5"/>
      <c r="C26" s="5"/>
      <c r="D26" t="s">
        <v>349</v>
      </c>
      <c r="E26" t="s">
        <v>583</v>
      </c>
      <c r="F26" t="s">
        <v>87</v>
      </c>
      <c r="G26" s="5"/>
    </row>
    <row r="27" spans="1:12" x14ac:dyDescent="0.2">
      <c r="A27" s="5"/>
      <c r="B27" s="5"/>
      <c r="C27" s="5"/>
      <c r="D27" t="s">
        <v>604</v>
      </c>
      <c r="E27" t="s">
        <v>568</v>
      </c>
      <c r="F27" t="s">
        <v>605</v>
      </c>
      <c r="G27" s="5"/>
    </row>
    <row r="28" spans="1:12" x14ac:dyDescent="0.2">
      <c r="A28" s="5"/>
      <c r="B28" s="5"/>
      <c r="C28" s="5"/>
      <c r="D28" t="s">
        <v>350</v>
      </c>
      <c r="E28" t="s">
        <v>567</v>
      </c>
      <c r="F28" t="s">
        <v>351</v>
      </c>
      <c r="G28" s="5"/>
    </row>
    <row r="29" spans="1:12" x14ac:dyDescent="0.2">
      <c r="A29" s="5"/>
      <c r="B29" s="5"/>
      <c r="C29" s="5"/>
      <c r="D29" t="s">
        <v>352</v>
      </c>
      <c r="E29" t="s">
        <v>589</v>
      </c>
      <c r="F29" t="s">
        <v>88</v>
      </c>
      <c r="G29" s="5"/>
    </row>
    <row r="30" spans="1:12" x14ac:dyDescent="0.2">
      <c r="A30" s="5"/>
      <c r="B30" s="5"/>
      <c r="C30" s="5"/>
      <c r="D30" t="s">
        <v>606</v>
      </c>
      <c r="E30" t="s">
        <v>607</v>
      </c>
      <c r="F30" t="s">
        <v>608</v>
      </c>
      <c r="G30" s="5"/>
    </row>
    <row r="31" spans="1:12" x14ac:dyDescent="0.2">
      <c r="A31" s="5"/>
      <c r="B31" s="5"/>
      <c r="C31" s="5"/>
      <c r="D31" t="s">
        <v>609</v>
      </c>
      <c r="E31" t="s">
        <v>574</v>
      </c>
      <c r="F31" t="s">
        <v>610</v>
      </c>
      <c r="G31" s="5"/>
    </row>
    <row r="32" spans="1:12" x14ac:dyDescent="0.2">
      <c r="A32" s="5"/>
      <c r="B32" s="5"/>
      <c r="C32" s="5"/>
      <c r="D32" t="s">
        <v>353</v>
      </c>
      <c r="E32" t="s">
        <v>570</v>
      </c>
      <c r="F32" t="s">
        <v>89</v>
      </c>
      <c r="G32" s="5"/>
    </row>
    <row r="33" spans="1:7" x14ac:dyDescent="0.2">
      <c r="A33" s="5"/>
      <c r="B33" s="5"/>
      <c r="C33" s="5"/>
      <c r="D33" t="s">
        <v>611</v>
      </c>
      <c r="E33" t="s">
        <v>612</v>
      </c>
      <c r="F33" t="s">
        <v>613</v>
      </c>
      <c r="G33" s="5"/>
    </row>
    <row r="34" spans="1:7" x14ac:dyDescent="0.2">
      <c r="A34" s="5"/>
      <c r="B34" s="5"/>
      <c r="C34" s="5"/>
      <c r="D34" t="s">
        <v>354</v>
      </c>
      <c r="E34" t="s">
        <v>567</v>
      </c>
      <c r="F34" t="s">
        <v>90</v>
      </c>
      <c r="G34" s="5"/>
    </row>
    <row r="35" spans="1:7" x14ac:dyDescent="0.2">
      <c r="A35" s="5"/>
      <c r="B35" s="5"/>
      <c r="C35" s="5"/>
      <c r="D35" t="s">
        <v>614</v>
      </c>
      <c r="E35" t="s">
        <v>567</v>
      </c>
      <c r="F35" t="s">
        <v>615</v>
      </c>
      <c r="G35" s="5"/>
    </row>
    <row r="36" spans="1:7" x14ac:dyDescent="0.2">
      <c r="A36" s="5"/>
      <c r="B36" s="5"/>
      <c r="C36" s="5"/>
      <c r="D36" t="s">
        <v>616</v>
      </c>
      <c r="E36" t="s">
        <v>612</v>
      </c>
      <c r="F36" t="s">
        <v>617</v>
      </c>
      <c r="G36" s="5"/>
    </row>
    <row r="37" spans="1:7" x14ac:dyDescent="0.2">
      <c r="A37" s="5"/>
      <c r="B37" s="5"/>
      <c r="C37" s="5"/>
      <c r="D37" t="s">
        <v>355</v>
      </c>
      <c r="E37" t="s">
        <v>618</v>
      </c>
      <c r="F37" t="s">
        <v>356</v>
      </c>
      <c r="G37" s="5"/>
    </row>
    <row r="38" spans="1:7" x14ac:dyDescent="0.2">
      <c r="A38" s="5"/>
      <c r="B38" s="5"/>
      <c r="C38" s="5"/>
      <c r="D38" t="s">
        <v>357</v>
      </c>
      <c r="E38" t="s">
        <v>589</v>
      </c>
      <c r="F38" t="s">
        <v>92</v>
      </c>
      <c r="G38" s="5"/>
    </row>
    <row r="39" spans="1:7" x14ac:dyDescent="0.2">
      <c r="A39" s="5"/>
      <c r="B39" s="5"/>
      <c r="C39" s="5"/>
      <c r="D39" t="s">
        <v>619</v>
      </c>
      <c r="E39" t="s">
        <v>589</v>
      </c>
      <c r="F39" t="s">
        <v>620</v>
      </c>
      <c r="G39" s="5"/>
    </row>
    <row r="40" spans="1:7" x14ac:dyDescent="0.2">
      <c r="A40" s="5"/>
      <c r="B40" s="5"/>
      <c r="C40" s="5"/>
      <c r="D40" t="s">
        <v>358</v>
      </c>
      <c r="E40" t="s">
        <v>570</v>
      </c>
      <c r="F40" t="s">
        <v>93</v>
      </c>
      <c r="G40" s="5"/>
    </row>
    <row r="41" spans="1:7" x14ac:dyDescent="0.2">
      <c r="A41" s="5"/>
      <c r="B41" s="5"/>
      <c r="C41" s="5"/>
      <c r="D41" t="s">
        <v>621</v>
      </c>
      <c r="E41" t="s">
        <v>622</v>
      </c>
      <c r="F41" t="s">
        <v>623</v>
      </c>
      <c r="G41" s="5"/>
    </row>
    <row r="42" spans="1:7" x14ac:dyDescent="0.2">
      <c r="A42" s="5"/>
      <c r="B42" s="5"/>
      <c r="C42" s="5"/>
      <c r="D42" t="s">
        <v>624</v>
      </c>
      <c r="E42" t="s">
        <v>564</v>
      </c>
      <c r="F42" t="s">
        <v>625</v>
      </c>
      <c r="G42" s="5"/>
    </row>
    <row r="43" spans="1:7" x14ac:dyDescent="0.2">
      <c r="A43" s="5"/>
      <c r="B43" s="5"/>
      <c r="C43" s="5"/>
      <c r="D43" t="s">
        <v>626</v>
      </c>
      <c r="E43" t="s">
        <v>612</v>
      </c>
      <c r="F43" t="s">
        <v>627</v>
      </c>
      <c r="G43" s="5"/>
    </row>
    <row r="44" spans="1:7" x14ac:dyDescent="0.2">
      <c r="A44" s="5"/>
      <c r="B44" s="5"/>
      <c r="C44" s="5"/>
      <c r="D44" t="s">
        <v>628</v>
      </c>
      <c r="E44" t="s">
        <v>612</v>
      </c>
      <c r="F44" t="s">
        <v>629</v>
      </c>
      <c r="G44" s="5"/>
    </row>
    <row r="45" spans="1:7" x14ac:dyDescent="0.2">
      <c r="A45" s="5"/>
      <c r="B45" s="5"/>
      <c r="C45" s="5"/>
      <c r="D45" t="s">
        <v>630</v>
      </c>
      <c r="E45" t="s">
        <v>631</v>
      </c>
      <c r="F45" t="s">
        <v>632</v>
      </c>
      <c r="G45" s="5"/>
    </row>
    <row r="46" spans="1:7" x14ac:dyDescent="0.2">
      <c r="A46" s="5"/>
      <c r="B46" s="5"/>
      <c r="C46" s="5"/>
      <c r="D46" t="s">
        <v>359</v>
      </c>
      <c r="E46" t="s">
        <v>591</v>
      </c>
      <c r="F46" t="s">
        <v>94</v>
      </c>
      <c r="G46" s="5"/>
    </row>
    <row r="47" spans="1:7" x14ac:dyDescent="0.2">
      <c r="A47" s="5"/>
      <c r="B47" s="5"/>
      <c r="C47" s="5"/>
      <c r="D47" t="s">
        <v>360</v>
      </c>
      <c r="E47" t="s">
        <v>585</v>
      </c>
      <c r="F47" t="s">
        <v>95</v>
      </c>
      <c r="G47" s="5"/>
    </row>
    <row r="48" spans="1:7" x14ac:dyDescent="0.2">
      <c r="A48" s="5"/>
      <c r="B48" s="5"/>
      <c r="C48" s="5"/>
      <c r="D48" t="s">
        <v>633</v>
      </c>
      <c r="E48" t="s">
        <v>589</v>
      </c>
      <c r="F48" t="s">
        <v>634</v>
      </c>
      <c r="G48" s="5"/>
    </row>
    <row r="49" spans="1:7" x14ac:dyDescent="0.2">
      <c r="A49" s="5"/>
      <c r="B49" s="5"/>
      <c r="C49" s="5"/>
      <c r="D49" t="s">
        <v>635</v>
      </c>
      <c r="E49" t="s">
        <v>564</v>
      </c>
      <c r="F49" t="s">
        <v>636</v>
      </c>
      <c r="G49" s="5"/>
    </row>
    <row r="50" spans="1:7" x14ac:dyDescent="0.2">
      <c r="A50" s="5"/>
      <c r="B50" s="5"/>
      <c r="C50" s="5"/>
      <c r="D50" t="s">
        <v>637</v>
      </c>
      <c r="E50" t="s">
        <v>622</v>
      </c>
      <c r="F50" t="s">
        <v>638</v>
      </c>
      <c r="G50" s="5"/>
    </row>
    <row r="51" spans="1:7" x14ac:dyDescent="0.2">
      <c r="A51" s="5"/>
      <c r="B51" s="5"/>
      <c r="C51" s="5"/>
      <c r="D51" t="s">
        <v>639</v>
      </c>
      <c r="E51" t="s">
        <v>631</v>
      </c>
      <c r="F51" t="s">
        <v>640</v>
      </c>
      <c r="G51" s="5"/>
    </row>
    <row r="52" spans="1:7" x14ac:dyDescent="0.2">
      <c r="A52" s="5"/>
      <c r="B52" s="5"/>
      <c r="C52" s="5"/>
      <c r="D52" t="s">
        <v>361</v>
      </c>
      <c r="E52" t="s">
        <v>622</v>
      </c>
      <c r="F52" t="s">
        <v>96</v>
      </c>
      <c r="G52" s="5"/>
    </row>
    <row r="53" spans="1:7" x14ac:dyDescent="0.2">
      <c r="A53" s="5"/>
      <c r="B53" s="5"/>
      <c r="C53" s="5"/>
      <c r="D53" t="s">
        <v>641</v>
      </c>
      <c r="E53" t="s">
        <v>589</v>
      </c>
      <c r="F53" t="s">
        <v>642</v>
      </c>
      <c r="G53" s="5"/>
    </row>
    <row r="54" spans="1:7" x14ac:dyDescent="0.2">
      <c r="A54" s="5"/>
      <c r="B54" s="5"/>
      <c r="C54" s="5"/>
      <c r="D54" t="s">
        <v>643</v>
      </c>
      <c r="E54" t="s">
        <v>631</v>
      </c>
      <c r="F54" t="s">
        <v>644</v>
      </c>
      <c r="G54" s="5"/>
    </row>
    <row r="55" spans="1:7" x14ac:dyDescent="0.2">
      <c r="A55" s="5"/>
      <c r="B55" s="5"/>
      <c r="C55" s="5"/>
      <c r="D55" t="s">
        <v>645</v>
      </c>
      <c r="E55" t="s">
        <v>612</v>
      </c>
      <c r="F55" t="s">
        <v>646</v>
      </c>
      <c r="G55" s="5"/>
    </row>
    <row r="56" spans="1:7" x14ac:dyDescent="0.2">
      <c r="A56" s="5"/>
      <c r="B56" s="5"/>
      <c r="C56" s="5"/>
      <c r="D56" t="s">
        <v>647</v>
      </c>
      <c r="E56" t="s">
        <v>612</v>
      </c>
      <c r="F56" t="s">
        <v>648</v>
      </c>
      <c r="G56" s="5"/>
    </row>
    <row r="57" spans="1:7" x14ac:dyDescent="0.2">
      <c r="A57" s="5"/>
      <c r="B57" s="5"/>
      <c r="C57" s="5"/>
      <c r="D57" t="s">
        <v>649</v>
      </c>
      <c r="E57" t="s">
        <v>612</v>
      </c>
      <c r="F57" t="s">
        <v>650</v>
      </c>
      <c r="G57" s="5"/>
    </row>
    <row r="58" spans="1:7" x14ac:dyDescent="0.2">
      <c r="A58" s="5"/>
      <c r="B58" s="5"/>
      <c r="C58" s="5"/>
      <c r="D58" t="s">
        <v>651</v>
      </c>
      <c r="E58" t="s">
        <v>585</v>
      </c>
      <c r="F58" t="s">
        <v>652</v>
      </c>
      <c r="G58" s="5"/>
    </row>
    <row r="59" spans="1:7" x14ac:dyDescent="0.2">
      <c r="A59" s="5"/>
      <c r="B59" s="5"/>
      <c r="C59" s="5"/>
      <c r="D59" t="s">
        <v>653</v>
      </c>
      <c r="E59" t="s">
        <v>579</v>
      </c>
      <c r="F59" t="s">
        <v>654</v>
      </c>
      <c r="G59" s="5"/>
    </row>
    <row r="60" spans="1:7" x14ac:dyDescent="0.2">
      <c r="A60" s="5"/>
      <c r="B60" s="5"/>
      <c r="C60" s="5"/>
      <c r="D60" t="s">
        <v>362</v>
      </c>
      <c r="E60" t="s">
        <v>568</v>
      </c>
      <c r="F60" t="s">
        <v>363</v>
      </c>
      <c r="G60" s="5"/>
    </row>
    <row r="61" spans="1:7" x14ac:dyDescent="0.2">
      <c r="A61" s="5"/>
      <c r="B61" s="5"/>
      <c r="C61" s="5"/>
      <c r="D61" t="s">
        <v>364</v>
      </c>
      <c r="E61" t="s">
        <v>607</v>
      </c>
      <c r="F61" t="s">
        <v>100</v>
      </c>
      <c r="G61" s="5"/>
    </row>
    <row r="62" spans="1:7" x14ac:dyDescent="0.2">
      <c r="A62" s="5"/>
      <c r="B62" s="5"/>
      <c r="C62" s="5"/>
      <c r="D62" t="s">
        <v>655</v>
      </c>
      <c r="E62" t="s">
        <v>568</v>
      </c>
      <c r="F62" t="s">
        <v>656</v>
      </c>
      <c r="G62" s="5"/>
    </row>
    <row r="63" spans="1:7" x14ac:dyDescent="0.2">
      <c r="A63" s="5"/>
      <c r="B63" s="5"/>
      <c r="C63" s="5"/>
      <c r="D63" t="s">
        <v>657</v>
      </c>
      <c r="E63" t="s">
        <v>568</v>
      </c>
      <c r="F63" t="s">
        <v>658</v>
      </c>
      <c r="G63" s="5"/>
    </row>
    <row r="64" spans="1:7" x14ac:dyDescent="0.2">
      <c r="A64" s="5"/>
      <c r="B64" s="5"/>
      <c r="C64" s="5"/>
      <c r="D64" t="s">
        <v>365</v>
      </c>
      <c r="E64" t="s">
        <v>567</v>
      </c>
      <c r="F64" t="s">
        <v>101</v>
      </c>
      <c r="G64" s="5"/>
    </row>
    <row r="65" spans="1:7" x14ac:dyDescent="0.2">
      <c r="A65" s="5"/>
      <c r="B65" s="5"/>
      <c r="C65" s="5"/>
      <c r="D65" t="s">
        <v>659</v>
      </c>
      <c r="E65" t="s">
        <v>585</v>
      </c>
      <c r="F65" t="s">
        <v>660</v>
      </c>
      <c r="G65" s="5"/>
    </row>
    <row r="66" spans="1:7" x14ac:dyDescent="0.2">
      <c r="A66" s="5"/>
      <c r="B66" s="5"/>
      <c r="C66" s="5"/>
      <c r="D66" t="s">
        <v>366</v>
      </c>
      <c r="E66" t="s">
        <v>570</v>
      </c>
      <c r="F66" t="s">
        <v>102</v>
      </c>
      <c r="G66" s="5"/>
    </row>
    <row r="67" spans="1:7" x14ac:dyDescent="0.2">
      <c r="A67" s="5"/>
      <c r="B67" s="5"/>
      <c r="C67" s="5"/>
      <c r="D67" t="s">
        <v>661</v>
      </c>
      <c r="E67" t="s">
        <v>566</v>
      </c>
      <c r="F67" t="s">
        <v>662</v>
      </c>
      <c r="G67" s="5"/>
    </row>
    <row r="68" spans="1:7" x14ac:dyDescent="0.2">
      <c r="A68" s="5"/>
      <c r="B68" s="5"/>
      <c r="C68" s="5"/>
      <c r="D68" t="s">
        <v>663</v>
      </c>
      <c r="E68" t="s">
        <v>585</v>
      </c>
      <c r="F68" t="s">
        <v>664</v>
      </c>
      <c r="G68" s="5"/>
    </row>
    <row r="69" spans="1:7" x14ac:dyDescent="0.2">
      <c r="A69" s="5"/>
      <c r="B69" s="5"/>
      <c r="C69" s="5"/>
      <c r="D69" t="s">
        <v>665</v>
      </c>
      <c r="E69" t="s">
        <v>564</v>
      </c>
      <c r="F69" t="s">
        <v>666</v>
      </c>
      <c r="G69" s="5"/>
    </row>
    <row r="70" spans="1:7" x14ac:dyDescent="0.2">
      <c r="A70" s="5"/>
      <c r="B70" s="5"/>
      <c r="C70" s="5"/>
      <c r="D70" t="s">
        <v>667</v>
      </c>
      <c r="E70" t="s">
        <v>585</v>
      </c>
      <c r="F70" t="s">
        <v>668</v>
      </c>
      <c r="G70" s="5"/>
    </row>
    <row r="71" spans="1:7" x14ac:dyDescent="0.2">
      <c r="A71" s="5"/>
      <c r="B71" s="5"/>
      <c r="C71" s="5"/>
      <c r="D71" t="s">
        <v>669</v>
      </c>
      <c r="E71" t="s">
        <v>585</v>
      </c>
      <c r="F71" t="s">
        <v>670</v>
      </c>
      <c r="G71" s="5"/>
    </row>
    <row r="72" spans="1:7" x14ac:dyDescent="0.2">
      <c r="A72" s="5"/>
      <c r="B72" s="5"/>
      <c r="C72" s="5"/>
      <c r="D72" t="s">
        <v>367</v>
      </c>
      <c r="E72" t="s">
        <v>607</v>
      </c>
      <c r="F72" t="s">
        <v>276</v>
      </c>
      <c r="G72" s="5"/>
    </row>
    <row r="73" spans="1:7" x14ac:dyDescent="0.2">
      <c r="A73" s="5"/>
      <c r="B73" s="5"/>
      <c r="C73" s="5"/>
      <c r="D73" t="s">
        <v>671</v>
      </c>
      <c r="E73" t="s">
        <v>607</v>
      </c>
      <c r="F73" t="s">
        <v>672</v>
      </c>
      <c r="G73" s="5"/>
    </row>
    <row r="74" spans="1:7" x14ac:dyDescent="0.2">
      <c r="A74" s="5"/>
      <c r="B74" s="5"/>
      <c r="C74" s="5"/>
      <c r="D74" t="s">
        <v>673</v>
      </c>
      <c r="E74" t="s">
        <v>607</v>
      </c>
      <c r="F74" t="s">
        <v>674</v>
      </c>
      <c r="G74" s="5"/>
    </row>
    <row r="75" spans="1:7" x14ac:dyDescent="0.2">
      <c r="A75" s="5"/>
      <c r="B75" s="5"/>
      <c r="C75" s="5"/>
      <c r="D75" t="s">
        <v>368</v>
      </c>
      <c r="E75" t="s">
        <v>567</v>
      </c>
      <c r="F75" t="s">
        <v>103</v>
      </c>
      <c r="G75" s="5"/>
    </row>
    <row r="76" spans="1:7" x14ac:dyDescent="0.2">
      <c r="A76" s="5"/>
      <c r="B76" s="5"/>
      <c r="C76" s="5"/>
      <c r="D76" t="s">
        <v>675</v>
      </c>
      <c r="E76" t="s">
        <v>622</v>
      </c>
      <c r="F76" t="s">
        <v>676</v>
      </c>
      <c r="G76" s="5"/>
    </row>
    <row r="77" spans="1:7" x14ac:dyDescent="0.2">
      <c r="A77" s="5"/>
      <c r="B77" s="5"/>
      <c r="C77" s="5"/>
      <c r="D77" t="s">
        <v>369</v>
      </c>
      <c r="E77" t="s">
        <v>677</v>
      </c>
      <c r="F77" t="s">
        <v>104</v>
      </c>
      <c r="G77" s="5"/>
    </row>
    <row r="78" spans="1:7" x14ac:dyDescent="0.2">
      <c r="A78" s="5"/>
      <c r="B78" s="5"/>
      <c r="C78" s="5"/>
      <c r="D78" t="s">
        <v>370</v>
      </c>
      <c r="E78" t="s">
        <v>677</v>
      </c>
      <c r="F78" t="s">
        <v>105</v>
      </c>
      <c r="G78" s="5"/>
    </row>
    <row r="79" spans="1:7" x14ac:dyDescent="0.2">
      <c r="A79" s="5"/>
      <c r="B79" s="5"/>
      <c r="C79" s="5"/>
      <c r="D79" t="s">
        <v>371</v>
      </c>
      <c r="E79" t="s">
        <v>589</v>
      </c>
      <c r="F79" t="s">
        <v>106</v>
      </c>
      <c r="G79" s="5"/>
    </row>
    <row r="80" spans="1:7" x14ac:dyDescent="0.2">
      <c r="A80" s="5"/>
      <c r="B80" s="5"/>
      <c r="C80" s="5"/>
      <c r="D80" t="s">
        <v>678</v>
      </c>
      <c r="E80" t="s">
        <v>591</v>
      </c>
      <c r="F80" t="s">
        <v>679</v>
      </c>
      <c r="G80" s="5"/>
    </row>
    <row r="81" spans="1:7" x14ac:dyDescent="0.2">
      <c r="A81" s="5"/>
      <c r="B81" s="5"/>
      <c r="C81" s="5"/>
      <c r="D81" t="s">
        <v>680</v>
      </c>
      <c r="E81" t="s">
        <v>570</v>
      </c>
      <c r="F81" t="s">
        <v>681</v>
      </c>
      <c r="G81" s="5"/>
    </row>
    <row r="82" spans="1:7" x14ac:dyDescent="0.2">
      <c r="A82" s="5"/>
      <c r="B82" s="5"/>
      <c r="C82" s="5"/>
      <c r="D82" t="s">
        <v>682</v>
      </c>
      <c r="E82" t="s">
        <v>589</v>
      </c>
      <c r="F82" t="s">
        <v>683</v>
      </c>
      <c r="G82" s="5"/>
    </row>
    <row r="83" spans="1:7" x14ac:dyDescent="0.2">
      <c r="A83" s="5"/>
      <c r="B83" s="5"/>
      <c r="C83" s="5"/>
      <c r="D83" t="s">
        <v>372</v>
      </c>
      <c r="E83" t="s">
        <v>570</v>
      </c>
      <c r="F83" t="s">
        <v>107</v>
      </c>
      <c r="G83" s="5"/>
    </row>
    <row r="84" spans="1:7" x14ac:dyDescent="0.2">
      <c r="A84" s="5"/>
      <c r="B84" s="5"/>
      <c r="C84" s="5"/>
      <c r="D84" t="s">
        <v>373</v>
      </c>
      <c r="E84" t="s">
        <v>566</v>
      </c>
      <c r="F84" t="s">
        <v>374</v>
      </c>
      <c r="G84" s="5"/>
    </row>
    <row r="85" spans="1:7" x14ac:dyDescent="0.2">
      <c r="A85" s="5"/>
      <c r="B85" s="5"/>
      <c r="C85" s="5"/>
      <c r="D85" t="s">
        <v>375</v>
      </c>
      <c r="E85" t="s">
        <v>599</v>
      </c>
      <c r="F85" t="s">
        <v>108</v>
      </c>
      <c r="G85" s="5"/>
    </row>
    <row r="86" spans="1:7" x14ac:dyDescent="0.2">
      <c r="A86" s="5"/>
      <c r="B86" s="5"/>
      <c r="C86" s="5"/>
      <c r="D86" t="s">
        <v>684</v>
      </c>
      <c r="E86" t="s">
        <v>612</v>
      </c>
      <c r="F86" t="s">
        <v>685</v>
      </c>
      <c r="G86" s="5"/>
    </row>
    <row r="87" spans="1:7" x14ac:dyDescent="0.2">
      <c r="A87" s="5"/>
      <c r="B87" s="5"/>
      <c r="C87" s="5"/>
      <c r="D87" t="s">
        <v>686</v>
      </c>
      <c r="E87" t="s">
        <v>687</v>
      </c>
      <c r="F87" t="s">
        <v>688</v>
      </c>
      <c r="G87" s="5"/>
    </row>
    <row r="88" spans="1:7" x14ac:dyDescent="0.2">
      <c r="A88" s="5"/>
      <c r="B88" s="5"/>
      <c r="C88" s="5"/>
      <c r="D88" t="s">
        <v>689</v>
      </c>
      <c r="E88" t="s">
        <v>567</v>
      </c>
      <c r="F88" t="s">
        <v>690</v>
      </c>
      <c r="G88" s="5"/>
    </row>
    <row r="89" spans="1:7" x14ac:dyDescent="0.2">
      <c r="A89" s="5"/>
      <c r="B89" s="5"/>
      <c r="C89" s="5"/>
      <c r="D89" t="s">
        <v>691</v>
      </c>
      <c r="E89" t="s">
        <v>567</v>
      </c>
      <c r="F89" t="s">
        <v>692</v>
      </c>
      <c r="G89" s="5"/>
    </row>
    <row r="90" spans="1:7" x14ac:dyDescent="0.2">
      <c r="A90" s="5"/>
      <c r="B90" s="5"/>
      <c r="C90" s="5"/>
      <c r="D90" t="s">
        <v>376</v>
      </c>
      <c r="E90" t="s">
        <v>693</v>
      </c>
      <c r="F90" t="s">
        <v>110</v>
      </c>
      <c r="G90" s="5"/>
    </row>
    <row r="91" spans="1:7" x14ac:dyDescent="0.2">
      <c r="A91" s="5"/>
      <c r="B91" s="5"/>
      <c r="C91" s="5"/>
      <c r="D91" t="s">
        <v>694</v>
      </c>
      <c r="E91" t="s">
        <v>585</v>
      </c>
      <c r="F91" t="s">
        <v>695</v>
      </c>
      <c r="G91" s="5"/>
    </row>
    <row r="92" spans="1:7" x14ac:dyDescent="0.2">
      <c r="A92" s="5"/>
      <c r="B92" s="5"/>
      <c r="C92" s="5"/>
      <c r="D92" t="s">
        <v>696</v>
      </c>
      <c r="E92" t="s">
        <v>697</v>
      </c>
      <c r="F92" t="s">
        <v>698</v>
      </c>
      <c r="G92" s="5"/>
    </row>
    <row r="93" spans="1:7" x14ac:dyDescent="0.2">
      <c r="A93" s="5"/>
      <c r="B93" s="5"/>
      <c r="C93" s="5"/>
      <c r="D93" t="s">
        <v>699</v>
      </c>
      <c r="E93" t="s">
        <v>612</v>
      </c>
      <c r="F93" t="s">
        <v>700</v>
      </c>
      <c r="G93" s="5"/>
    </row>
    <row r="94" spans="1:7" x14ac:dyDescent="0.2">
      <c r="A94" s="5"/>
      <c r="B94" s="5"/>
      <c r="C94" s="5"/>
      <c r="D94" t="s">
        <v>377</v>
      </c>
      <c r="E94" t="s">
        <v>622</v>
      </c>
      <c r="F94" t="s">
        <v>111</v>
      </c>
      <c r="G94" s="5"/>
    </row>
    <row r="95" spans="1:7" x14ac:dyDescent="0.2">
      <c r="A95" s="5"/>
      <c r="B95" s="5"/>
      <c r="C95" s="5"/>
      <c r="D95" t="s">
        <v>701</v>
      </c>
      <c r="E95" t="s">
        <v>566</v>
      </c>
      <c r="F95" t="s">
        <v>702</v>
      </c>
      <c r="G95" s="5"/>
    </row>
    <row r="96" spans="1:7" x14ac:dyDescent="0.2">
      <c r="A96" s="5"/>
      <c r="B96" s="5"/>
      <c r="C96" s="5"/>
      <c r="D96" t="s">
        <v>378</v>
      </c>
      <c r="E96" t="s">
        <v>568</v>
      </c>
      <c r="F96" t="s">
        <v>112</v>
      </c>
      <c r="G96" s="5"/>
    </row>
    <row r="97" spans="1:7" x14ac:dyDescent="0.2">
      <c r="A97" s="5"/>
      <c r="B97" s="5"/>
      <c r="C97" s="5"/>
      <c r="D97" t="s">
        <v>703</v>
      </c>
      <c r="E97" t="s">
        <v>564</v>
      </c>
      <c r="F97" t="s">
        <v>704</v>
      </c>
      <c r="G97" s="5"/>
    </row>
    <row r="98" spans="1:7" x14ac:dyDescent="0.2">
      <c r="A98" s="5"/>
      <c r="B98" s="5"/>
      <c r="C98" s="5"/>
      <c r="D98" t="s">
        <v>705</v>
      </c>
      <c r="E98" t="s">
        <v>564</v>
      </c>
      <c r="F98" t="s">
        <v>706</v>
      </c>
      <c r="G98" s="5"/>
    </row>
    <row r="99" spans="1:7" x14ac:dyDescent="0.2">
      <c r="A99" s="5"/>
      <c r="B99" s="5"/>
      <c r="C99" s="5"/>
      <c r="D99" t="s">
        <v>707</v>
      </c>
      <c r="E99" t="s">
        <v>622</v>
      </c>
      <c r="F99" t="s">
        <v>708</v>
      </c>
      <c r="G99" s="5"/>
    </row>
    <row r="100" spans="1:7" x14ac:dyDescent="0.2">
      <c r="A100" s="5"/>
      <c r="B100" s="5"/>
      <c r="C100" s="5"/>
      <c r="D100" t="s">
        <v>379</v>
      </c>
      <c r="E100" t="s">
        <v>607</v>
      </c>
      <c r="F100" t="s">
        <v>113</v>
      </c>
      <c r="G100" s="5"/>
    </row>
    <row r="101" spans="1:7" x14ac:dyDescent="0.2">
      <c r="A101" s="5"/>
      <c r="B101" s="5"/>
      <c r="C101" s="5"/>
      <c r="D101" t="s">
        <v>380</v>
      </c>
      <c r="E101" t="s">
        <v>568</v>
      </c>
      <c r="F101" t="s">
        <v>381</v>
      </c>
      <c r="G101" s="5"/>
    </row>
    <row r="102" spans="1:7" x14ac:dyDescent="0.2">
      <c r="A102" s="5"/>
      <c r="B102" s="5"/>
      <c r="C102" s="5"/>
      <c r="D102" t="s">
        <v>382</v>
      </c>
      <c r="E102" t="s">
        <v>570</v>
      </c>
      <c r="F102" t="s">
        <v>383</v>
      </c>
      <c r="G102" s="5"/>
    </row>
    <row r="103" spans="1:7" x14ac:dyDescent="0.2">
      <c r="A103" s="5"/>
      <c r="B103" s="5"/>
      <c r="C103" s="5"/>
      <c r="D103" t="s">
        <v>384</v>
      </c>
      <c r="E103" t="s">
        <v>567</v>
      </c>
      <c r="F103" t="s">
        <v>385</v>
      </c>
      <c r="G103" s="5"/>
    </row>
    <row r="104" spans="1:7" x14ac:dyDescent="0.2">
      <c r="A104" s="5"/>
      <c r="B104" s="5"/>
      <c r="C104" s="5"/>
      <c r="D104" t="s">
        <v>709</v>
      </c>
      <c r="E104" t="s">
        <v>574</v>
      </c>
      <c r="F104" t="s">
        <v>710</v>
      </c>
      <c r="G104" s="5"/>
    </row>
    <row r="105" spans="1:7" x14ac:dyDescent="0.2">
      <c r="A105" s="5"/>
      <c r="B105" s="5"/>
      <c r="C105" s="5"/>
      <c r="D105" t="s">
        <v>711</v>
      </c>
      <c r="E105" t="s">
        <v>612</v>
      </c>
      <c r="F105" t="s">
        <v>712</v>
      </c>
      <c r="G105" s="5"/>
    </row>
    <row r="106" spans="1:7" x14ac:dyDescent="0.2">
      <c r="A106" s="5"/>
      <c r="B106" s="5"/>
      <c r="C106" s="5"/>
      <c r="D106" t="s">
        <v>386</v>
      </c>
      <c r="E106" t="s">
        <v>589</v>
      </c>
      <c r="F106" t="s">
        <v>387</v>
      </c>
      <c r="G106" s="5"/>
    </row>
    <row r="107" spans="1:7" x14ac:dyDescent="0.2">
      <c r="A107" s="5"/>
      <c r="B107" s="5"/>
      <c r="C107" s="5"/>
      <c r="D107" t="s">
        <v>388</v>
      </c>
      <c r="E107" t="s">
        <v>622</v>
      </c>
      <c r="F107" t="s">
        <v>114</v>
      </c>
      <c r="G107" s="5"/>
    </row>
    <row r="108" spans="1:7" x14ac:dyDescent="0.2">
      <c r="A108" s="5"/>
      <c r="B108" s="5"/>
      <c r="C108" s="5"/>
      <c r="D108" t="s">
        <v>713</v>
      </c>
      <c r="E108" t="s">
        <v>693</v>
      </c>
      <c r="F108" t="s">
        <v>714</v>
      </c>
      <c r="G108" s="5"/>
    </row>
    <row r="109" spans="1:7" x14ac:dyDescent="0.2">
      <c r="A109" s="5"/>
      <c r="B109" s="5"/>
      <c r="C109" s="5"/>
      <c r="D109" t="s">
        <v>715</v>
      </c>
      <c r="E109" t="s">
        <v>568</v>
      </c>
      <c r="F109" t="s">
        <v>716</v>
      </c>
      <c r="G109" s="5"/>
    </row>
    <row r="110" spans="1:7" x14ac:dyDescent="0.2">
      <c r="A110" s="5"/>
      <c r="B110" s="5"/>
      <c r="C110" s="5"/>
      <c r="D110" t="s">
        <v>717</v>
      </c>
      <c r="E110" t="s">
        <v>574</v>
      </c>
      <c r="F110" t="s">
        <v>718</v>
      </c>
      <c r="G110" s="5"/>
    </row>
    <row r="111" spans="1:7" x14ac:dyDescent="0.2">
      <c r="A111" s="5"/>
      <c r="B111" s="5"/>
      <c r="C111" s="5"/>
      <c r="D111" t="s">
        <v>389</v>
      </c>
      <c r="E111" t="s">
        <v>566</v>
      </c>
      <c r="F111" t="s">
        <v>115</v>
      </c>
      <c r="G111" s="5"/>
    </row>
    <row r="112" spans="1:7" x14ac:dyDescent="0.2">
      <c r="A112" s="5"/>
      <c r="B112" s="5"/>
      <c r="C112" s="5"/>
      <c r="D112" t="s">
        <v>719</v>
      </c>
      <c r="E112" t="s">
        <v>570</v>
      </c>
      <c r="F112" t="s">
        <v>720</v>
      </c>
      <c r="G112" s="5"/>
    </row>
    <row r="113" spans="1:7" x14ac:dyDescent="0.2">
      <c r="A113" s="5"/>
      <c r="B113" s="5"/>
      <c r="C113" s="5"/>
      <c r="D113" t="s">
        <v>721</v>
      </c>
      <c r="E113" t="s">
        <v>622</v>
      </c>
      <c r="F113" t="s">
        <v>722</v>
      </c>
      <c r="G113" s="5"/>
    </row>
    <row r="114" spans="1:7" x14ac:dyDescent="0.2">
      <c r="A114" s="5"/>
      <c r="B114" s="5"/>
      <c r="C114" s="5"/>
      <c r="D114" t="s">
        <v>390</v>
      </c>
      <c r="E114" t="s">
        <v>693</v>
      </c>
      <c r="F114" t="s">
        <v>116</v>
      </c>
      <c r="G114" s="5"/>
    </row>
    <row r="115" spans="1:7" x14ac:dyDescent="0.2">
      <c r="A115" s="5"/>
      <c r="B115" s="5"/>
      <c r="C115" s="5"/>
      <c r="D115" t="s">
        <v>723</v>
      </c>
      <c r="E115" t="s">
        <v>589</v>
      </c>
      <c r="F115" t="s">
        <v>724</v>
      </c>
      <c r="G115" s="5"/>
    </row>
    <row r="116" spans="1:7" x14ac:dyDescent="0.2">
      <c r="A116" s="5"/>
      <c r="B116" s="5"/>
      <c r="C116" s="5"/>
      <c r="D116" t="s">
        <v>391</v>
      </c>
      <c r="E116" t="s">
        <v>585</v>
      </c>
      <c r="F116" t="s">
        <v>117</v>
      </c>
      <c r="G116" s="5"/>
    </row>
    <row r="117" spans="1:7" x14ac:dyDescent="0.2">
      <c r="A117" s="5"/>
      <c r="B117" s="5"/>
      <c r="C117" s="5"/>
      <c r="D117" t="s">
        <v>725</v>
      </c>
      <c r="E117" t="s">
        <v>726</v>
      </c>
      <c r="F117" t="s">
        <v>727</v>
      </c>
      <c r="G117" s="5"/>
    </row>
    <row r="118" spans="1:7" x14ac:dyDescent="0.2">
      <c r="A118" s="5"/>
      <c r="B118" s="5"/>
      <c r="C118" s="5"/>
      <c r="D118" t="s">
        <v>728</v>
      </c>
      <c r="E118" t="s">
        <v>574</v>
      </c>
      <c r="F118" t="s">
        <v>729</v>
      </c>
      <c r="G118" s="5"/>
    </row>
    <row r="119" spans="1:7" x14ac:dyDescent="0.2">
      <c r="A119" s="5"/>
      <c r="B119" s="5"/>
      <c r="C119" s="5"/>
      <c r="D119" t="s">
        <v>392</v>
      </c>
      <c r="E119" t="s">
        <v>618</v>
      </c>
      <c r="F119" t="s">
        <v>118</v>
      </c>
      <c r="G119" s="5"/>
    </row>
    <row r="120" spans="1:7" x14ac:dyDescent="0.2">
      <c r="A120" s="5"/>
      <c r="B120" s="5"/>
      <c r="C120" s="5"/>
      <c r="D120" t="s">
        <v>730</v>
      </c>
      <c r="E120" t="s">
        <v>564</v>
      </c>
      <c r="F120" t="s">
        <v>731</v>
      </c>
      <c r="G120" s="5"/>
    </row>
    <row r="121" spans="1:7" x14ac:dyDescent="0.2">
      <c r="A121" s="5"/>
      <c r="B121" s="5"/>
      <c r="C121" s="5"/>
      <c r="D121" t="s">
        <v>393</v>
      </c>
      <c r="E121" t="s">
        <v>607</v>
      </c>
      <c r="F121" t="s">
        <v>119</v>
      </c>
      <c r="G121" s="5"/>
    </row>
    <row r="122" spans="1:7" x14ac:dyDescent="0.2">
      <c r="A122" s="5"/>
      <c r="B122" s="5"/>
      <c r="C122" s="5"/>
      <c r="D122" t="s">
        <v>394</v>
      </c>
      <c r="E122" t="s">
        <v>572</v>
      </c>
      <c r="F122" t="s">
        <v>120</v>
      </c>
      <c r="G122" s="5"/>
    </row>
    <row r="123" spans="1:7" x14ac:dyDescent="0.2">
      <c r="A123" s="5"/>
      <c r="B123" s="5"/>
      <c r="C123" s="5"/>
      <c r="D123" t="s">
        <v>395</v>
      </c>
      <c r="E123" t="s">
        <v>726</v>
      </c>
      <c r="F123" t="s">
        <v>121</v>
      </c>
      <c r="G123" s="5"/>
    </row>
    <row r="124" spans="1:7" x14ac:dyDescent="0.2">
      <c r="A124" s="5"/>
      <c r="B124" s="5"/>
      <c r="C124" s="5"/>
      <c r="D124" t="s">
        <v>396</v>
      </c>
      <c r="E124" t="s">
        <v>599</v>
      </c>
      <c r="F124" t="s">
        <v>122</v>
      </c>
      <c r="G124" s="5"/>
    </row>
    <row r="125" spans="1:7" x14ac:dyDescent="0.2">
      <c r="A125" s="5"/>
      <c r="B125" s="5"/>
      <c r="C125" s="5"/>
      <c r="D125" t="s">
        <v>732</v>
      </c>
      <c r="E125" t="s">
        <v>612</v>
      </c>
      <c r="F125" t="s">
        <v>733</v>
      </c>
      <c r="G125" s="5"/>
    </row>
    <row r="126" spans="1:7" x14ac:dyDescent="0.2">
      <c r="A126" s="5"/>
      <c r="B126" s="5"/>
      <c r="C126" s="5"/>
      <c r="D126" t="s">
        <v>734</v>
      </c>
      <c r="E126" t="s">
        <v>572</v>
      </c>
      <c r="F126" t="s">
        <v>735</v>
      </c>
      <c r="G126" s="5"/>
    </row>
    <row r="127" spans="1:7" x14ac:dyDescent="0.2">
      <c r="A127" s="5"/>
      <c r="B127" s="5"/>
      <c r="C127" s="5"/>
      <c r="D127" t="s">
        <v>736</v>
      </c>
      <c r="E127" t="s">
        <v>589</v>
      </c>
      <c r="F127" t="s">
        <v>737</v>
      </c>
      <c r="G127" s="5"/>
    </row>
    <row r="128" spans="1:7" x14ac:dyDescent="0.2">
      <c r="A128" s="5"/>
      <c r="B128" s="5"/>
      <c r="C128" s="5"/>
      <c r="D128" t="s">
        <v>397</v>
      </c>
      <c r="E128" t="s">
        <v>566</v>
      </c>
      <c r="F128" t="s">
        <v>123</v>
      </c>
      <c r="G128" s="5"/>
    </row>
    <row r="129" spans="1:7" x14ac:dyDescent="0.2">
      <c r="A129" s="5"/>
      <c r="B129" s="5"/>
      <c r="C129" s="5"/>
      <c r="D129" t="s">
        <v>398</v>
      </c>
      <c r="E129" t="s">
        <v>564</v>
      </c>
      <c r="F129" t="s">
        <v>124</v>
      </c>
      <c r="G129" s="5"/>
    </row>
    <row r="130" spans="1:7" x14ac:dyDescent="0.2">
      <c r="A130" s="5"/>
      <c r="B130" s="5"/>
      <c r="C130" s="5"/>
      <c r="D130" t="s">
        <v>738</v>
      </c>
      <c r="E130" t="s">
        <v>677</v>
      </c>
      <c r="F130" t="s">
        <v>739</v>
      </c>
      <c r="G130" s="5"/>
    </row>
    <row r="131" spans="1:7" x14ac:dyDescent="0.2">
      <c r="A131" s="5"/>
      <c r="B131" s="5"/>
      <c r="C131" s="5"/>
      <c r="D131" t="s">
        <v>740</v>
      </c>
      <c r="E131" t="s">
        <v>726</v>
      </c>
      <c r="F131" t="s">
        <v>741</v>
      </c>
      <c r="G131" s="5"/>
    </row>
    <row r="132" spans="1:7" x14ac:dyDescent="0.2">
      <c r="A132" s="5"/>
      <c r="B132" s="5"/>
      <c r="C132" s="5"/>
      <c r="D132" t="s">
        <v>742</v>
      </c>
      <c r="E132" t="s">
        <v>687</v>
      </c>
      <c r="F132" t="s">
        <v>743</v>
      </c>
      <c r="G132" s="5"/>
    </row>
    <row r="133" spans="1:7" x14ac:dyDescent="0.2">
      <c r="A133" s="5"/>
      <c r="B133" s="5"/>
      <c r="C133" s="5"/>
      <c r="D133" t="s">
        <v>744</v>
      </c>
      <c r="E133" t="s">
        <v>572</v>
      </c>
      <c r="F133" t="s">
        <v>745</v>
      </c>
      <c r="G133" s="5"/>
    </row>
    <row r="134" spans="1:7" x14ac:dyDescent="0.2">
      <c r="A134" s="5"/>
      <c r="B134" s="5"/>
      <c r="C134" s="5"/>
      <c r="D134" t="s">
        <v>746</v>
      </c>
      <c r="E134" t="s">
        <v>622</v>
      </c>
      <c r="F134" t="s">
        <v>747</v>
      </c>
      <c r="G134" s="5"/>
    </row>
    <row r="135" spans="1:7" x14ac:dyDescent="0.2">
      <c r="A135" s="5"/>
      <c r="B135" s="5"/>
      <c r="C135" s="5"/>
      <c r="D135" t="s">
        <v>748</v>
      </c>
      <c r="E135" t="s">
        <v>589</v>
      </c>
      <c r="F135" t="s">
        <v>749</v>
      </c>
      <c r="G135" s="5"/>
    </row>
    <row r="136" spans="1:7" x14ac:dyDescent="0.2">
      <c r="A136" s="5"/>
      <c r="B136" s="5"/>
      <c r="C136" s="5"/>
      <c r="D136" t="s">
        <v>399</v>
      </c>
      <c r="E136" t="s">
        <v>589</v>
      </c>
      <c r="F136" t="s">
        <v>125</v>
      </c>
      <c r="G136" s="5"/>
    </row>
    <row r="137" spans="1:7" x14ac:dyDescent="0.2">
      <c r="A137" s="5"/>
      <c r="B137" s="5"/>
      <c r="C137" s="5"/>
      <c r="D137" t="s">
        <v>750</v>
      </c>
      <c r="E137" t="s">
        <v>612</v>
      </c>
      <c r="F137" t="s">
        <v>751</v>
      </c>
      <c r="G137" s="5"/>
    </row>
    <row r="138" spans="1:7" x14ac:dyDescent="0.2">
      <c r="A138" s="5"/>
      <c r="B138" s="5"/>
      <c r="C138" s="5"/>
      <c r="D138" t="s">
        <v>752</v>
      </c>
      <c r="E138" t="s">
        <v>589</v>
      </c>
      <c r="F138" t="s">
        <v>753</v>
      </c>
      <c r="G138" s="5"/>
    </row>
    <row r="139" spans="1:7" x14ac:dyDescent="0.2">
      <c r="A139" s="5"/>
      <c r="B139" s="5"/>
      <c r="C139" s="5"/>
      <c r="D139" t="s">
        <v>754</v>
      </c>
      <c r="E139" t="s">
        <v>599</v>
      </c>
      <c r="F139" t="s">
        <v>755</v>
      </c>
      <c r="G139" s="5"/>
    </row>
    <row r="140" spans="1:7" x14ac:dyDescent="0.2">
      <c r="A140" s="5"/>
      <c r="B140" s="5"/>
      <c r="C140" s="5"/>
      <c r="D140" t="s">
        <v>756</v>
      </c>
      <c r="E140" t="s">
        <v>599</v>
      </c>
      <c r="F140" t="s">
        <v>757</v>
      </c>
      <c r="G140" s="5"/>
    </row>
    <row r="141" spans="1:7" x14ac:dyDescent="0.2">
      <c r="A141" s="5"/>
      <c r="B141" s="5"/>
      <c r="C141" s="5"/>
      <c r="D141" t="s">
        <v>758</v>
      </c>
      <c r="E141" t="s">
        <v>726</v>
      </c>
      <c r="F141" t="s">
        <v>759</v>
      </c>
      <c r="G141" s="5"/>
    </row>
    <row r="142" spans="1:7" x14ac:dyDescent="0.2">
      <c r="A142" s="5"/>
      <c r="B142" s="5"/>
      <c r="C142" s="5"/>
      <c r="D142" t="s">
        <v>760</v>
      </c>
      <c r="E142" t="s">
        <v>564</v>
      </c>
      <c r="F142" t="s">
        <v>761</v>
      </c>
      <c r="G142" s="5"/>
    </row>
    <row r="143" spans="1:7" x14ac:dyDescent="0.2">
      <c r="A143" s="5"/>
      <c r="B143" s="5"/>
      <c r="C143" s="5"/>
      <c r="D143" t="s">
        <v>762</v>
      </c>
      <c r="E143" t="s">
        <v>574</v>
      </c>
      <c r="F143" t="s">
        <v>763</v>
      </c>
      <c r="G143" s="5"/>
    </row>
    <row r="144" spans="1:7" x14ac:dyDescent="0.2">
      <c r="A144" s="5"/>
      <c r="B144" s="5"/>
      <c r="C144" s="5"/>
      <c r="D144" t="s">
        <v>764</v>
      </c>
      <c r="E144" t="s">
        <v>687</v>
      </c>
      <c r="F144" t="s">
        <v>765</v>
      </c>
      <c r="G144" s="5"/>
    </row>
    <row r="145" spans="1:7" x14ac:dyDescent="0.2">
      <c r="A145" s="5"/>
      <c r="B145" s="5"/>
      <c r="C145" s="5"/>
      <c r="D145" t="s">
        <v>766</v>
      </c>
      <c r="E145" t="s">
        <v>697</v>
      </c>
      <c r="F145" t="s">
        <v>767</v>
      </c>
      <c r="G145" s="5"/>
    </row>
    <row r="146" spans="1:7" x14ac:dyDescent="0.2">
      <c r="A146" s="5"/>
      <c r="B146" s="5"/>
      <c r="C146" s="5"/>
      <c r="D146" t="s">
        <v>768</v>
      </c>
      <c r="E146" t="s">
        <v>693</v>
      </c>
      <c r="F146" t="s">
        <v>769</v>
      </c>
      <c r="G146" s="5"/>
    </row>
    <row r="147" spans="1:7" x14ac:dyDescent="0.2">
      <c r="A147" s="5"/>
      <c r="B147" s="5"/>
      <c r="C147" s="5"/>
      <c r="D147" t="s">
        <v>770</v>
      </c>
      <c r="E147" t="s">
        <v>631</v>
      </c>
      <c r="F147" t="s">
        <v>771</v>
      </c>
      <c r="G147" s="5"/>
    </row>
    <row r="148" spans="1:7" x14ac:dyDescent="0.2">
      <c r="A148" s="5"/>
      <c r="B148" s="5"/>
      <c r="C148" s="5"/>
      <c r="D148" t="s">
        <v>772</v>
      </c>
      <c r="E148" t="s">
        <v>599</v>
      </c>
      <c r="F148" t="s">
        <v>773</v>
      </c>
      <c r="G148" s="5"/>
    </row>
    <row r="149" spans="1:7" x14ac:dyDescent="0.2">
      <c r="A149" s="5"/>
      <c r="B149" s="5"/>
      <c r="C149" s="5"/>
      <c r="D149" t="s">
        <v>774</v>
      </c>
      <c r="E149" t="s">
        <v>591</v>
      </c>
      <c r="F149" t="s">
        <v>775</v>
      </c>
      <c r="G149" s="5"/>
    </row>
    <row r="150" spans="1:7" x14ac:dyDescent="0.2">
      <c r="A150" s="5"/>
      <c r="B150" s="5"/>
      <c r="C150" s="5"/>
      <c r="D150" t="s">
        <v>776</v>
      </c>
      <c r="E150" t="s">
        <v>687</v>
      </c>
      <c r="F150" t="s">
        <v>777</v>
      </c>
      <c r="G150" s="5"/>
    </row>
    <row r="151" spans="1:7" x14ac:dyDescent="0.2">
      <c r="A151" s="5"/>
      <c r="B151" s="5"/>
      <c r="C151" s="5"/>
      <c r="D151" t="s">
        <v>778</v>
      </c>
      <c r="E151" t="s">
        <v>568</v>
      </c>
      <c r="F151" t="s">
        <v>779</v>
      </c>
      <c r="G151" s="5"/>
    </row>
    <row r="152" spans="1:7" x14ac:dyDescent="0.2">
      <c r="A152" s="5"/>
      <c r="B152" s="5"/>
      <c r="C152" s="5"/>
      <c r="D152" t="s">
        <v>780</v>
      </c>
      <c r="E152" t="s">
        <v>570</v>
      </c>
      <c r="F152" t="s">
        <v>781</v>
      </c>
      <c r="G152" s="5"/>
    </row>
    <row r="153" spans="1:7" x14ac:dyDescent="0.2">
      <c r="A153" s="5"/>
      <c r="B153" s="5"/>
      <c r="C153" s="5"/>
      <c r="D153" t="s">
        <v>782</v>
      </c>
      <c r="E153" t="s">
        <v>612</v>
      </c>
      <c r="F153" t="s">
        <v>783</v>
      </c>
      <c r="G153" s="5"/>
    </row>
    <row r="154" spans="1:7" x14ac:dyDescent="0.2">
      <c r="A154" s="5"/>
      <c r="B154" s="5"/>
      <c r="C154" s="5"/>
      <c r="D154" t="s">
        <v>400</v>
      </c>
      <c r="E154" t="s">
        <v>564</v>
      </c>
      <c r="F154" t="s">
        <v>126</v>
      </c>
      <c r="G154" s="5"/>
    </row>
    <row r="155" spans="1:7" x14ac:dyDescent="0.2">
      <c r="A155" s="5"/>
      <c r="B155" s="5"/>
      <c r="C155" s="5"/>
      <c r="D155" t="s">
        <v>784</v>
      </c>
      <c r="E155" t="s">
        <v>677</v>
      </c>
      <c r="F155" t="s">
        <v>785</v>
      </c>
      <c r="G155" s="5"/>
    </row>
    <row r="156" spans="1:7" x14ac:dyDescent="0.2">
      <c r="A156" s="5"/>
      <c r="B156" s="5"/>
      <c r="C156" s="5"/>
      <c r="D156" t="s">
        <v>786</v>
      </c>
      <c r="E156" t="s">
        <v>677</v>
      </c>
      <c r="F156" t="s">
        <v>787</v>
      </c>
      <c r="G156" s="5"/>
    </row>
    <row r="157" spans="1:7" x14ac:dyDescent="0.2">
      <c r="A157" s="5"/>
      <c r="B157" s="5"/>
      <c r="C157" s="5"/>
      <c r="D157" t="s">
        <v>788</v>
      </c>
      <c r="E157" t="s">
        <v>612</v>
      </c>
      <c r="F157" t="s">
        <v>789</v>
      </c>
      <c r="G157" s="5"/>
    </row>
    <row r="158" spans="1:7" x14ac:dyDescent="0.2">
      <c r="A158" s="5"/>
      <c r="B158" s="5"/>
      <c r="C158" s="5"/>
      <c r="D158" t="s">
        <v>790</v>
      </c>
      <c r="E158" t="s">
        <v>612</v>
      </c>
      <c r="F158" t="s">
        <v>791</v>
      </c>
      <c r="G158" s="5"/>
    </row>
    <row r="159" spans="1:7" x14ac:dyDescent="0.2">
      <c r="A159" s="5"/>
      <c r="B159" s="5"/>
      <c r="C159" s="5"/>
      <c r="D159" t="s">
        <v>792</v>
      </c>
      <c r="E159" t="s">
        <v>612</v>
      </c>
      <c r="F159" t="s">
        <v>793</v>
      </c>
      <c r="G159" s="5"/>
    </row>
    <row r="160" spans="1:7" x14ac:dyDescent="0.2">
      <c r="A160" s="5"/>
      <c r="B160" s="5"/>
      <c r="C160" s="5"/>
      <c r="D160" t="s">
        <v>794</v>
      </c>
      <c r="E160" t="s">
        <v>574</v>
      </c>
      <c r="F160" t="s">
        <v>795</v>
      </c>
      <c r="G160" s="5"/>
    </row>
    <row r="161" spans="1:7" x14ac:dyDescent="0.2">
      <c r="A161" s="5"/>
      <c r="B161" s="5"/>
      <c r="C161" s="5"/>
      <c r="D161" t="s">
        <v>796</v>
      </c>
      <c r="E161" t="s">
        <v>585</v>
      </c>
      <c r="F161" t="s">
        <v>797</v>
      </c>
      <c r="G161" s="5"/>
    </row>
    <row r="162" spans="1:7" x14ac:dyDescent="0.2">
      <c r="A162" s="5"/>
      <c r="B162" s="5"/>
      <c r="C162" s="5"/>
      <c r="D162" t="s">
        <v>798</v>
      </c>
      <c r="E162" t="s">
        <v>567</v>
      </c>
      <c r="F162" t="s">
        <v>799</v>
      </c>
      <c r="G162" s="5"/>
    </row>
    <row r="163" spans="1:7" x14ac:dyDescent="0.2">
      <c r="A163" s="5"/>
      <c r="B163" s="5"/>
      <c r="C163" s="5"/>
      <c r="D163" t="s">
        <v>800</v>
      </c>
      <c r="E163" t="s">
        <v>570</v>
      </c>
      <c r="F163" t="s">
        <v>801</v>
      </c>
      <c r="G163" s="5"/>
    </row>
    <row r="164" spans="1:7" x14ac:dyDescent="0.2">
      <c r="A164" s="5"/>
      <c r="B164" s="5"/>
      <c r="C164" s="5"/>
      <c r="D164" t="s">
        <v>802</v>
      </c>
      <c r="E164" t="s">
        <v>570</v>
      </c>
      <c r="F164" t="s">
        <v>803</v>
      </c>
      <c r="G164" s="5"/>
    </row>
    <row r="165" spans="1:7" x14ac:dyDescent="0.2">
      <c r="A165" s="5"/>
      <c r="B165" s="5"/>
      <c r="C165" s="5"/>
      <c r="D165" t="s">
        <v>804</v>
      </c>
      <c r="E165" t="s">
        <v>568</v>
      </c>
      <c r="F165" t="s">
        <v>805</v>
      </c>
      <c r="G165" s="5"/>
    </row>
    <row r="166" spans="1:7" x14ac:dyDescent="0.2">
      <c r="A166" s="5"/>
      <c r="B166" s="5"/>
      <c r="C166" s="5"/>
      <c r="D166" t="s">
        <v>806</v>
      </c>
      <c r="E166" t="s">
        <v>612</v>
      </c>
      <c r="F166" t="s">
        <v>807</v>
      </c>
      <c r="G166" s="5"/>
    </row>
    <row r="167" spans="1:7" x14ac:dyDescent="0.2">
      <c r="A167" s="5"/>
      <c r="B167" s="5"/>
      <c r="C167" s="5"/>
      <c r="D167" t="s">
        <v>808</v>
      </c>
      <c r="E167" t="s">
        <v>612</v>
      </c>
      <c r="F167" t="s">
        <v>809</v>
      </c>
      <c r="G167" s="5"/>
    </row>
    <row r="168" spans="1:7" x14ac:dyDescent="0.2">
      <c r="A168" s="5"/>
      <c r="B168" s="5"/>
      <c r="C168" s="5"/>
      <c r="D168" t="s">
        <v>810</v>
      </c>
      <c r="E168" t="s">
        <v>591</v>
      </c>
      <c r="F168" t="s">
        <v>811</v>
      </c>
      <c r="G168" s="5"/>
    </row>
    <row r="169" spans="1:7" x14ac:dyDescent="0.2">
      <c r="A169" s="5"/>
      <c r="B169" s="5"/>
      <c r="C169" s="5"/>
      <c r="D169" t="s">
        <v>812</v>
      </c>
      <c r="E169" t="s">
        <v>589</v>
      </c>
      <c r="F169" t="s">
        <v>813</v>
      </c>
      <c r="G169" s="5"/>
    </row>
    <row r="170" spans="1:7" x14ac:dyDescent="0.2">
      <c r="A170" s="5"/>
      <c r="B170" s="5"/>
      <c r="C170" s="5"/>
      <c r="D170" t="s">
        <v>814</v>
      </c>
      <c r="E170" t="s">
        <v>726</v>
      </c>
      <c r="F170" t="s">
        <v>815</v>
      </c>
      <c r="G170" s="5"/>
    </row>
    <row r="171" spans="1:7" x14ac:dyDescent="0.2">
      <c r="A171" s="5"/>
      <c r="B171" s="5"/>
      <c r="C171" s="5"/>
      <c r="D171" t="s">
        <v>401</v>
      </c>
      <c r="E171" t="s">
        <v>568</v>
      </c>
      <c r="F171" t="s">
        <v>127</v>
      </c>
      <c r="G171" s="5"/>
    </row>
    <row r="172" spans="1:7" x14ac:dyDescent="0.2">
      <c r="A172" s="5"/>
      <c r="B172" s="5"/>
      <c r="C172" s="5"/>
      <c r="D172" t="s">
        <v>402</v>
      </c>
      <c r="E172" t="s">
        <v>570</v>
      </c>
      <c r="F172" t="s">
        <v>128</v>
      </c>
      <c r="G172" s="5"/>
    </row>
    <row r="173" spans="1:7" x14ac:dyDescent="0.2">
      <c r="A173" s="5"/>
      <c r="B173" s="5"/>
      <c r="C173" s="5"/>
      <c r="D173" t="s">
        <v>816</v>
      </c>
      <c r="E173" t="s">
        <v>589</v>
      </c>
      <c r="F173" t="s">
        <v>817</v>
      </c>
      <c r="G173" s="5"/>
    </row>
    <row r="174" spans="1:7" x14ac:dyDescent="0.2">
      <c r="A174" s="5"/>
      <c r="B174" s="5"/>
      <c r="C174" s="5"/>
      <c r="D174" t="s">
        <v>818</v>
      </c>
      <c r="E174" t="s">
        <v>622</v>
      </c>
      <c r="F174" t="s">
        <v>819</v>
      </c>
      <c r="G174" s="5"/>
    </row>
    <row r="175" spans="1:7" x14ac:dyDescent="0.2">
      <c r="A175" s="5"/>
      <c r="B175" s="5"/>
      <c r="C175" s="5"/>
      <c r="D175" t="s">
        <v>820</v>
      </c>
      <c r="E175" t="s">
        <v>607</v>
      </c>
      <c r="F175" t="s">
        <v>821</v>
      </c>
      <c r="G175" s="5"/>
    </row>
    <row r="176" spans="1:7" x14ac:dyDescent="0.2">
      <c r="A176" s="5"/>
      <c r="B176" s="5"/>
      <c r="C176" s="5"/>
      <c r="D176" t="s">
        <v>403</v>
      </c>
      <c r="E176" t="s">
        <v>622</v>
      </c>
      <c r="F176" t="s">
        <v>129</v>
      </c>
      <c r="G176" s="5"/>
    </row>
    <row r="177" spans="1:7" x14ac:dyDescent="0.2">
      <c r="A177" s="5"/>
      <c r="B177" s="5"/>
      <c r="C177" s="5"/>
      <c r="D177" t="s">
        <v>822</v>
      </c>
      <c r="E177" t="s">
        <v>612</v>
      </c>
      <c r="F177" t="s">
        <v>823</v>
      </c>
      <c r="G177" s="5"/>
    </row>
    <row r="178" spans="1:7" x14ac:dyDescent="0.2">
      <c r="A178" s="5"/>
      <c r="B178" s="5"/>
      <c r="C178" s="5"/>
      <c r="D178" t="s">
        <v>824</v>
      </c>
      <c r="E178" t="s">
        <v>567</v>
      </c>
      <c r="F178" t="s">
        <v>825</v>
      </c>
      <c r="G178" s="5"/>
    </row>
    <row r="179" spans="1:7" x14ac:dyDescent="0.2">
      <c r="A179" s="5"/>
      <c r="B179" s="5"/>
      <c r="C179" s="5"/>
      <c r="D179" t="s">
        <v>404</v>
      </c>
      <c r="E179" t="s">
        <v>599</v>
      </c>
      <c r="F179" t="s">
        <v>405</v>
      </c>
      <c r="G179" s="5"/>
    </row>
    <row r="180" spans="1:7" x14ac:dyDescent="0.2">
      <c r="A180" s="5"/>
      <c r="B180" s="5"/>
      <c r="C180" s="5"/>
      <c r="D180" t="s">
        <v>826</v>
      </c>
      <c r="E180" t="s">
        <v>583</v>
      </c>
      <c r="F180" t="s">
        <v>827</v>
      </c>
      <c r="G180" s="5"/>
    </row>
    <row r="181" spans="1:7" x14ac:dyDescent="0.2">
      <c r="A181" s="5"/>
      <c r="B181" s="5"/>
      <c r="C181" s="5"/>
      <c r="D181" t="s">
        <v>828</v>
      </c>
      <c r="E181" t="s">
        <v>585</v>
      </c>
      <c r="F181" t="s">
        <v>829</v>
      </c>
      <c r="G181" s="5"/>
    </row>
    <row r="182" spans="1:7" x14ac:dyDescent="0.2">
      <c r="A182" s="5"/>
      <c r="B182" s="5"/>
      <c r="C182" s="5"/>
      <c r="D182" t="s">
        <v>406</v>
      </c>
      <c r="E182" t="s">
        <v>73</v>
      </c>
      <c r="F182" t="s">
        <v>130</v>
      </c>
      <c r="G182" s="5"/>
    </row>
    <row r="183" spans="1:7" x14ac:dyDescent="0.2">
      <c r="A183" s="5"/>
      <c r="B183" s="5"/>
      <c r="C183" s="5"/>
      <c r="D183" t="s">
        <v>830</v>
      </c>
      <c r="E183" t="s">
        <v>567</v>
      </c>
      <c r="F183" t="s">
        <v>831</v>
      </c>
      <c r="G183" s="5"/>
    </row>
    <row r="184" spans="1:7" x14ac:dyDescent="0.2">
      <c r="A184" s="5"/>
      <c r="B184" s="5"/>
      <c r="C184" s="5"/>
      <c r="D184" t="s">
        <v>832</v>
      </c>
      <c r="E184" t="s">
        <v>726</v>
      </c>
      <c r="F184" t="s">
        <v>833</v>
      </c>
      <c r="G184" s="5"/>
    </row>
    <row r="185" spans="1:7" x14ac:dyDescent="0.2">
      <c r="A185" s="5"/>
      <c r="B185" s="5"/>
      <c r="C185" s="5"/>
      <c r="D185" t="s">
        <v>834</v>
      </c>
      <c r="E185" t="s">
        <v>687</v>
      </c>
      <c r="F185" t="s">
        <v>835</v>
      </c>
      <c r="G185" s="5"/>
    </row>
    <row r="186" spans="1:7" x14ac:dyDescent="0.2">
      <c r="A186" s="5"/>
      <c r="B186" s="5"/>
      <c r="C186" s="5"/>
      <c r="D186" t="s">
        <v>836</v>
      </c>
      <c r="E186" t="s">
        <v>837</v>
      </c>
      <c r="F186" t="s">
        <v>838</v>
      </c>
      <c r="G186" s="5"/>
    </row>
    <row r="187" spans="1:7" x14ac:dyDescent="0.2">
      <c r="A187" s="5"/>
      <c r="B187" s="5"/>
      <c r="C187" s="5"/>
      <c r="D187" t="s">
        <v>839</v>
      </c>
      <c r="E187" t="s">
        <v>567</v>
      </c>
      <c r="F187" t="s">
        <v>840</v>
      </c>
      <c r="G187" s="5"/>
    </row>
    <row r="188" spans="1:7" x14ac:dyDescent="0.2">
      <c r="A188" s="5"/>
      <c r="B188" s="5"/>
      <c r="C188" s="5"/>
      <c r="D188" t="s">
        <v>841</v>
      </c>
      <c r="E188" t="s">
        <v>585</v>
      </c>
      <c r="F188" t="s">
        <v>842</v>
      </c>
      <c r="G188" s="5"/>
    </row>
    <row r="189" spans="1:7" x14ac:dyDescent="0.2">
      <c r="A189" s="5"/>
      <c r="B189" s="5"/>
      <c r="C189" s="5"/>
      <c r="D189" t="s">
        <v>843</v>
      </c>
      <c r="E189" t="s">
        <v>579</v>
      </c>
      <c r="F189" t="s">
        <v>844</v>
      </c>
      <c r="G189" s="5"/>
    </row>
    <row r="190" spans="1:7" x14ac:dyDescent="0.2">
      <c r="A190" s="5"/>
      <c r="B190" s="5"/>
      <c r="C190" s="5"/>
      <c r="D190" t="s">
        <v>407</v>
      </c>
      <c r="E190" t="s">
        <v>622</v>
      </c>
      <c r="F190" t="s">
        <v>131</v>
      </c>
      <c r="G190" s="5"/>
    </row>
    <row r="191" spans="1:7" x14ac:dyDescent="0.2">
      <c r="A191" s="5"/>
      <c r="B191" s="5"/>
      <c r="C191" s="5"/>
      <c r="D191" t="s">
        <v>845</v>
      </c>
      <c r="E191" t="s">
        <v>599</v>
      </c>
      <c r="F191" t="s">
        <v>846</v>
      </c>
      <c r="G191" s="5"/>
    </row>
    <row r="192" spans="1:7" x14ac:dyDescent="0.2">
      <c r="A192" s="5"/>
      <c r="B192" s="5"/>
      <c r="C192" s="5"/>
      <c r="D192" t="s">
        <v>847</v>
      </c>
      <c r="E192" t="s">
        <v>622</v>
      </c>
      <c r="F192" t="s">
        <v>848</v>
      </c>
      <c r="G192" s="5"/>
    </row>
    <row r="193" spans="1:7" x14ac:dyDescent="0.2">
      <c r="A193" s="5"/>
      <c r="B193" s="5"/>
      <c r="C193" s="5"/>
      <c r="D193" t="s">
        <v>408</v>
      </c>
      <c r="E193" t="s">
        <v>849</v>
      </c>
      <c r="F193" t="s">
        <v>133</v>
      </c>
      <c r="G193" s="5"/>
    </row>
    <row r="194" spans="1:7" x14ac:dyDescent="0.2">
      <c r="A194" s="5"/>
      <c r="B194" s="5"/>
      <c r="C194" s="5"/>
      <c r="D194" t="s">
        <v>850</v>
      </c>
      <c r="E194" t="s">
        <v>570</v>
      </c>
      <c r="F194" t="s">
        <v>851</v>
      </c>
      <c r="G194" s="5"/>
    </row>
    <row r="195" spans="1:7" x14ac:dyDescent="0.2">
      <c r="A195" s="5"/>
      <c r="B195" s="5"/>
      <c r="C195" s="5"/>
      <c r="D195" t="s">
        <v>852</v>
      </c>
      <c r="E195" t="s">
        <v>612</v>
      </c>
      <c r="F195" t="s">
        <v>853</v>
      </c>
      <c r="G195" s="5"/>
    </row>
    <row r="196" spans="1:7" x14ac:dyDescent="0.2">
      <c r="A196" s="5"/>
      <c r="B196" s="5"/>
      <c r="C196" s="5"/>
      <c r="D196" t="s">
        <v>854</v>
      </c>
      <c r="E196" t="s">
        <v>568</v>
      </c>
      <c r="F196" t="s">
        <v>855</v>
      </c>
      <c r="G196" s="5"/>
    </row>
    <row r="197" spans="1:7" x14ac:dyDescent="0.2">
      <c r="A197" s="5"/>
      <c r="B197" s="5"/>
      <c r="C197" s="5"/>
      <c r="D197" t="s">
        <v>856</v>
      </c>
      <c r="E197" t="s">
        <v>564</v>
      </c>
      <c r="F197" t="s">
        <v>857</v>
      </c>
      <c r="G197" s="5"/>
    </row>
    <row r="198" spans="1:7" x14ac:dyDescent="0.2">
      <c r="A198" s="5"/>
      <c r="B198" s="5"/>
      <c r="C198" s="5"/>
      <c r="D198" t="s">
        <v>409</v>
      </c>
      <c r="E198" t="s">
        <v>564</v>
      </c>
      <c r="F198" t="s">
        <v>410</v>
      </c>
      <c r="G198" s="5"/>
    </row>
    <row r="199" spans="1:7" x14ac:dyDescent="0.2">
      <c r="A199" s="5"/>
      <c r="B199" s="5"/>
      <c r="C199" s="5"/>
      <c r="D199" t="s">
        <v>411</v>
      </c>
      <c r="E199" t="s">
        <v>607</v>
      </c>
      <c r="F199" t="s">
        <v>412</v>
      </c>
      <c r="G199" s="5"/>
    </row>
    <row r="200" spans="1:7" x14ac:dyDescent="0.2">
      <c r="A200" s="5"/>
      <c r="B200" s="5"/>
      <c r="C200" s="5"/>
      <c r="D200" t="s">
        <v>858</v>
      </c>
      <c r="E200" t="s">
        <v>612</v>
      </c>
      <c r="F200" t="s">
        <v>859</v>
      </c>
      <c r="G200" s="5"/>
    </row>
    <row r="201" spans="1:7" x14ac:dyDescent="0.2">
      <c r="A201" s="5"/>
      <c r="B201" s="5"/>
      <c r="C201" s="5"/>
      <c r="D201" t="s">
        <v>860</v>
      </c>
      <c r="E201" t="s">
        <v>631</v>
      </c>
      <c r="F201" t="s">
        <v>861</v>
      </c>
      <c r="G201" s="5"/>
    </row>
    <row r="202" spans="1:7" x14ac:dyDescent="0.2">
      <c r="A202" s="5"/>
      <c r="B202" s="5"/>
      <c r="C202" s="5"/>
      <c r="D202" t="s">
        <v>862</v>
      </c>
      <c r="E202" t="s">
        <v>697</v>
      </c>
      <c r="F202" t="s">
        <v>863</v>
      </c>
      <c r="G202" s="5"/>
    </row>
    <row r="203" spans="1:7" x14ac:dyDescent="0.2">
      <c r="A203" s="5"/>
      <c r="B203" s="5"/>
      <c r="C203" s="5"/>
      <c r="D203" t="s">
        <v>413</v>
      </c>
      <c r="E203" t="s">
        <v>607</v>
      </c>
      <c r="F203" t="s">
        <v>134</v>
      </c>
      <c r="G203" s="5"/>
    </row>
    <row r="204" spans="1:7" x14ac:dyDescent="0.2">
      <c r="A204" s="5"/>
      <c r="B204" s="5"/>
      <c r="C204" s="5"/>
      <c r="D204" t="s">
        <v>414</v>
      </c>
      <c r="E204" t="s">
        <v>585</v>
      </c>
      <c r="F204" t="s">
        <v>135</v>
      </c>
      <c r="G204" s="5"/>
    </row>
    <row r="205" spans="1:7" x14ac:dyDescent="0.2">
      <c r="A205" s="5"/>
      <c r="B205" s="5"/>
      <c r="C205" s="5"/>
      <c r="D205" t="s">
        <v>415</v>
      </c>
      <c r="E205" t="s">
        <v>564</v>
      </c>
      <c r="F205" t="s">
        <v>136</v>
      </c>
      <c r="G205" s="5"/>
    </row>
    <row r="206" spans="1:7" x14ac:dyDescent="0.2">
      <c r="A206" s="5"/>
      <c r="B206" s="5"/>
      <c r="C206" s="5"/>
      <c r="D206" t="s">
        <v>864</v>
      </c>
      <c r="E206" t="s">
        <v>574</v>
      </c>
      <c r="F206" t="s">
        <v>865</v>
      </c>
      <c r="G206" s="5"/>
    </row>
    <row r="207" spans="1:7" x14ac:dyDescent="0.2">
      <c r="A207" s="5"/>
      <c r="B207" s="5"/>
      <c r="C207" s="5"/>
      <c r="D207" t="s">
        <v>866</v>
      </c>
      <c r="E207" t="s">
        <v>612</v>
      </c>
      <c r="F207" t="s">
        <v>867</v>
      </c>
      <c r="G207" s="5"/>
    </row>
    <row r="208" spans="1:7" x14ac:dyDescent="0.2">
      <c r="A208" s="5"/>
      <c r="B208" s="5"/>
      <c r="C208" s="5"/>
      <c r="D208" t="s">
        <v>416</v>
      </c>
      <c r="E208" t="s">
        <v>567</v>
      </c>
      <c r="F208" t="s">
        <v>137</v>
      </c>
      <c r="G208" s="5"/>
    </row>
    <row r="209" spans="1:7" x14ac:dyDescent="0.2">
      <c r="A209" s="5"/>
      <c r="B209" s="5"/>
      <c r="C209" s="5"/>
      <c r="D209" t="s">
        <v>868</v>
      </c>
      <c r="E209" t="s">
        <v>579</v>
      </c>
      <c r="F209" t="s">
        <v>869</v>
      </c>
      <c r="G209" s="5"/>
    </row>
    <row r="210" spans="1:7" x14ac:dyDescent="0.2">
      <c r="A210" s="5"/>
      <c r="B210" s="5"/>
      <c r="C210" s="5"/>
      <c r="D210" t="s">
        <v>417</v>
      </c>
      <c r="E210" t="s">
        <v>599</v>
      </c>
      <c r="F210" t="s">
        <v>138</v>
      </c>
      <c r="G210" s="5"/>
    </row>
    <row r="211" spans="1:7" x14ac:dyDescent="0.2">
      <c r="A211" s="5"/>
      <c r="B211" s="5"/>
      <c r="C211" s="5"/>
      <c r="D211" t="s">
        <v>870</v>
      </c>
      <c r="E211" t="s">
        <v>574</v>
      </c>
      <c r="F211" t="s">
        <v>871</v>
      </c>
      <c r="G211" s="5"/>
    </row>
    <row r="212" spans="1:7" x14ac:dyDescent="0.2">
      <c r="A212" s="5"/>
      <c r="B212" s="5"/>
      <c r="C212" s="5"/>
      <c r="D212" t="s">
        <v>418</v>
      </c>
      <c r="E212" t="s">
        <v>693</v>
      </c>
      <c r="F212" t="s">
        <v>872</v>
      </c>
      <c r="G212" s="5"/>
    </row>
    <row r="213" spans="1:7" x14ac:dyDescent="0.2">
      <c r="A213" s="5"/>
      <c r="B213" s="5"/>
      <c r="C213" s="5"/>
      <c r="D213" t="s">
        <v>419</v>
      </c>
      <c r="E213" t="s">
        <v>589</v>
      </c>
      <c r="F213" t="s">
        <v>139</v>
      </c>
      <c r="G213" s="5"/>
    </row>
    <row r="214" spans="1:7" x14ac:dyDescent="0.2">
      <c r="A214" s="5"/>
      <c r="B214" s="5"/>
      <c r="C214" s="5"/>
      <c r="D214" t="s">
        <v>873</v>
      </c>
      <c r="E214" t="s">
        <v>589</v>
      </c>
      <c r="F214" t="s">
        <v>874</v>
      </c>
      <c r="G214" s="5"/>
    </row>
    <row r="215" spans="1:7" x14ac:dyDescent="0.2">
      <c r="A215" s="5"/>
      <c r="B215" s="5"/>
      <c r="C215" s="5"/>
      <c r="D215" t="s">
        <v>875</v>
      </c>
      <c r="E215" t="s">
        <v>693</v>
      </c>
      <c r="F215" t="s">
        <v>876</v>
      </c>
      <c r="G215" s="5"/>
    </row>
    <row r="216" spans="1:7" x14ac:dyDescent="0.2">
      <c r="A216" s="5"/>
      <c r="B216" s="5"/>
      <c r="C216" s="5"/>
      <c r="D216" t="s">
        <v>420</v>
      </c>
      <c r="E216" t="s">
        <v>631</v>
      </c>
      <c r="F216" t="s">
        <v>140</v>
      </c>
      <c r="G216" s="5"/>
    </row>
    <row r="217" spans="1:7" x14ac:dyDescent="0.2">
      <c r="A217" s="5"/>
      <c r="B217" s="5"/>
      <c r="C217" s="5"/>
      <c r="D217" t="s">
        <v>421</v>
      </c>
      <c r="E217" t="s">
        <v>631</v>
      </c>
      <c r="F217" t="s">
        <v>141</v>
      </c>
      <c r="G217" s="5"/>
    </row>
    <row r="218" spans="1:7" x14ac:dyDescent="0.2">
      <c r="A218" s="5"/>
      <c r="B218" s="5"/>
      <c r="C218" s="5"/>
      <c r="D218" t="s">
        <v>877</v>
      </c>
      <c r="E218" t="s">
        <v>579</v>
      </c>
      <c r="F218" t="s">
        <v>878</v>
      </c>
      <c r="G218" s="5"/>
    </row>
    <row r="219" spans="1:7" x14ac:dyDescent="0.2">
      <c r="A219" s="5"/>
      <c r="B219" s="5"/>
      <c r="C219" s="5"/>
      <c r="D219" t="s">
        <v>422</v>
      </c>
      <c r="E219" t="s">
        <v>599</v>
      </c>
      <c r="F219" t="s">
        <v>142</v>
      </c>
      <c r="G219" s="5"/>
    </row>
    <row r="220" spans="1:7" x14ac:dyDescent="0.2">
      <c r="A220" s="5"/>
      <c r="B220" s="5"/>
      <c r="C220" s="5"/>
      <c r="D220" t="s">
        <v>879</v>
      </c>
      <c r="E220" t="s">
        <v>622</v>
      </c>
      <c r="F220" t="s">
        <v>880</v>
      </c>
      <c r="G220" s="5"/>
    </row>
    <row r="221" spans="1:7" x14ac:dyDescent="0.2">
      <c r="A221" s="5"/>
      <c r="B221" s="5"/>
      <c r="C221" s="5"/>
      <c r="D221" t="s">
        <v>881</v>
      </c>
      <c r="E221" t="s">
        <v>618</v>
      </c>
      <c r="F221" t="s">
        <v>882</v>
      </c>
      <c r="G221" s="5"/>
    </row>
    <row r="222" spans="1:7" x14ac:dyDescent="0.2">
      <c r="A222" s="5"/>
      <c r="B222" s="5"/>
      <c r="C222" s="5"/>
      <c r="D222" t="s">
        <v>423</v>
      </c>
      <c r="E222" t="s">
        <v>607</v>
      </c>
      <c r="F222" t="s">
        <v>424</v>
      </c>
      <c r="G222" s="5"/>
    </row>
    <row r="223" spans="1:7" x14ac:dyDescent="0.2">
      <c r="A223" s="5"/>
      <c r="B223" s="5"/>
      <c r="C223" s="5"/>
      <c r="D223" t="s">
        <v>883</v>
      </c>
      <c r="E223" t="s">
        <v>591</v>
      </c>
      <c r="F223" t="s">
        <v>884</v>
      </c>
      <c r="G223" s="5"/>
    </row>
    <row r="224" spans="1:7" x14ac:dyDescent="0.2">
      <c r="A224" s="5"/>
      <c r="B224" s="5"/>
      <c r="C224" s="5"/>
      <c r="D224" t="s">
        <v>425</v>
      </c>
      <c r="E224" t="s">
        <v>568</v>
      </c>
      <c r="F224" t="s">
        <v>143</v>
      </c>
      <c r="G224" s="5"/>
    </row>
    <row r="225" spans="1:7" x14ac:dyDescent="0.2">
      <c r="A225" s="5"/>
      <c r="B225" s="5"/>
      <c r="C225" s="5"/>
      <c r="D225" t="s">
        <v>885</v>
      </c>
      <c r="E225" t="s">
        <v>599</v>
      </c>
      <c r="F225" t="s">
        <v>886</v>
      </c>
      <c r="G225" s="5"/>
    </row>
    <row r="226" spans="1:7" x14ac:dyDescent="0.2">
      <c r="A226" s="5"/>
      <c r="B226" s="5"/>
      <c r="C226" s="5"/>
      <c r="D226" t="s">
        <v>887</v>
      </c>
      <c r="E226" t="s">
        <v>567</v>
      </c>
      <c r="F226" t="s">
        <v>888</v>
      </c>
      <c r="G226" s="5"/>
    </row>
    <row r="227" spans="1:7" x14ac:dyDescent="0.2">
      <c r="A227" s="5"/>
      <c r="B227" s="5"/>
      <c r="C227" s="5"/>
      <c r="D227" t="s">
        <v>426</v>
      </c>
      <c r="E227" t="s">
        <v>585</v>
      </c>
      <c r="F227" t="s">
        <v>144</v>
      </c>
      <c r="G227" s="5"/>
    </row>
    <row r="228" spans="1:7" x14ac:dyDescent="0.2">
      <c r="A228" s="5"/>
      <c r="B228" s="5"/>
      <c r="C228" s="5"/>
      <c r="D228" t="s">
        <v>889</v>
      </c>
      <c r="E228" t="s">
        <v>697</v>
      </c>
      <c r="F228" t="s">
        <v>890</v>
      </c>
      <c r="G228" s="5"/>
    </row>
    <row r="229" spans="1:7" x14ac:dyDescent="0.2">
      <c r="A229" s="5"/>
      <c r="B229" s="5"/>
      <c r="C229" s="5"/>
      <c r="D229" t="s">
        <v>427</v>
      </c>
      <c r="E229" t="s">
        <v>585</v>
      </c>
      <c r="F229" t="s">
        <v>145</v>
      </c>
      <c r="G229" s="5"/>
    </row>
    <row r="230" spans="1:7" x14ac:dyDescent="0.2">
      <c r="A230" s="5"/>
      <c r="B230" s="5"/>
      <c r="C230" s="5"/>
      <c r="D230" t="s">
        <v>891</v>
      </c>
      <c r="E230" t="s">
        <v>631</v>
      </c>
      <c r="F230" t="s">
        <v>892</v>
      </c>
      <c r="G230" s="5"/>
    </row>
    <row r="231" spans="1:7" x14ac:dyDescent="0.2">
      <c r="A231" s="5"/>
      <c r="B231" s="5"/>
      <c r="C231" s="5"/>
      <c r="D231" t="s">
        <v>428</v>
      </c>
      <c r="E231" t="s">
        <v>591</v>
      </c>
      <c r="F231" t="s">
        <v>146</v>
      </c>
      <c r="G231" s="5"/>
    </row>
    <row r="232" spans="1:7" x14ac:dyDescent="0.2">
      <c r="A232" s="5"/>
      <c r="B232" s="5"/>
      <c r="C232" s="5"/>
      <c r="D232" t="s">
        <v>893</v>
      </c>
      <c r="E232" t="s">
        <v>589</v>
      </c>
      <c r="F232" t="s">
        <v>894</v>
      </c>
      <c r="G232" s="5"/>
    </row>
    <row r="233" spans="1:7" x14ac:dyDescent="0.2">
      <c r="A233" s="5"/>
      <c r="B233" s="5"/>
      <c r="C233" s="5"/>
      <c r="D233" t="s">
        <v>895</v>
      </c>
      <c r="E233" t="s">
        <v>568</v>
      </c>
      <c r="F233" t="s">
        <v>896</v>
      </c>
      <c r="G233" s="5"/>
    </row>
    <row r="234" spans="1:7" x14ac:dyDescent="0.2">
      <c r="A234" s="5"/>
      <c r="B234" s="5"/>
      <c r="C234" s="5"/>
      <c r="D234" t="s">
        <v>897</v>
      </c>
      <c r="E234" t="s">
        <v>612</v>
      </c>
      <c r="F234" t="s">
        <v>898</v>
      </c>
      <c r="G234" s="5"/>
    </row>
    <row r="235" spans="1:7" x14ac:dyDescent="0.2">
      <c r="A235" s="5"/>
      <c r="B235" s="5"/>
      <c r="C235" s="5"/>
      <c r="D235" t="s">
        <v>429</v>
      </c>
      <c r="E235" t="s">
        <v>564</v>
      </c>
      <c r="F235" t="s">
        <v>147</v>
      </c>
      <c r="G235" s="5"/>
    </row>
    <row r="236" spans="1:7" x14ac:dyDescent="0.2">
      <c r="A236" s="5"/>
      <c r="B236" s="5"/>
      <c r="C236" s="5"/>
      <c r="D236" t="s">
        <v>899</v>
      </c>
      <c r="E236" t="s">
        <v>566</v>
      </c>
      <c r="F236" t="s">
        <v>900</v>
      </c>
      <c r="G236" s="5"/>
    </row>
    <row r="237" spans="1:7" x14ac:dyDescent="0.2">
      <c r="A237" s="5"/>
      <c r="B237" s="5"/>
      <c r="C237" s="5"/>
      <c r="D237" t="s">
        <v>430</v>
      </c>
      <c r="E237" t="s">
        <v>599</v>
      </c>
      <c r="F237" t="s">
        <v>148</v>
      </c>
      <c r="G237" s="5"/>
    </row>
    <row r="238" spans="1:7" x14ac:dyDescent="0.2">
      <c r="A238" s="5"/>
      <c r="B238" s="5"/>
      <c r="C238" s="5"/>
      <c r="D238" t="s">
        <v>901</v>
      </c>
      <c r="E238" t="s">
        <v>599</v>
      </c>
      <c r="F238" t="s">
        <v>902</v>
      </c>
      <c r="G238" s="5"/>
    </row>
    <row r="239" spans="1:7" x14ac:dyDescent="0.2">
      <c r="A239" s="5"/>
      <c r="B239" s="5"/>
      <c r="C239" s="5"/>
      <c r="D239" t="s">
        <v>903</v>
      </c>
      <c r="E239" t="s">
        <v>612</v>
      </c>
      <c r="F239" t="s">
        <v>904</v>
      </c>
      <c r="G239" s="5"/>
    </row>
    <row r="240" spans="1:7" x14ac:dyDescent="0.2">
      <c r="A240" s="5"/>
      <c r="B240" s="5"/>
      <c r="C240" s="5"/>
      <c r="D240" t="s">
        <v>431</v>
      </c>
      <c r="E240" t="s">
        <v>567</v>
      </c>
      <c r="F240" t="s">
        <v>432</v>
      </c>
      <c r="G240" s="5"/>
    </row>
    <row r="241" spans="1:7" x14ac:dyDescent="0.2">
      <c r="A241" s="5"/>
      <c r="B241" s="5"/>
      <c r="C241" s="5"/>
      <c r="D241" t="s">
        <v>905</v>
      </c>
      <c r="E241" t="s">
        <v>589</v>
      </c>
      <c r="F241" t="s">
        <v>906</v>
      </c>
      <c r="G241" s="5"/>
    </row>
    <row r="242" spans="1:7" x14ac:dyDescent="0.2">
      <c r="A242" s="5"/>
      <c r="B242" s="5"/>
      <c r="C242" s="5"/>
      <c r="D242" t="s">
        <v>433</v>
      </c>
      <c r="E242" t="s">
        <v>583</v>
      </c>
      <c r="F242" t="s">
        <v>149</v>
      </c>
      <c r="G242" s="5"/>
    </row>
    <row r="243" spans="1:7" x14ac:dyDescent="0.2">
      <c r="A243" s="5"/>
      <c r="B243" s="5"/>
      <c r="C243" s="5"/>
      <c r="D243" t="s">
        <v>907</v>
      </c>
      <c r="E243" t="s">
        <v>579</v>
      </c>
      <c r="F243" t="s">
        <v>908</v>
      </c>
      <c r="G243" s="5"/>
    </row>
    <row r="244" spans="1:7" x14ac:dyDescent="0.2">
      <c r="A244" s="5"/>
      <c r="B244" s="5"/>
      <c r="C244" s="5"/>
      <c r="D244" t="s">
        <v>434</v>
      </c>
      <c r="E244" t="s">
        <v>567</v>
      </c>
      <c r="F244" t="s">
        <v>435</v>
      </c>
      <c r="G244" s="5"/>
    </row>
    <row r="245" spans="1:7" x14ac:dyDescent="0.2">
      <c r="A245" s="5"/>
      <c r="B245" s="5"/>
      <c r="C245" s="5"/>
      <c r="D245" t="s">
        <v>909</v>
      </c>
      <c r="E245" t="s">
        <v>564</v>
      </c>
      <c r="F245" t="s">
        <v>910</v>
      </c>
      <c r="G245" s="5"/>
    </row>
    <row r="246" spans="1:7" x14ac:dyDescent="0.2">
      <c r="A246" s="5"/>
      <c r="B246" s="5"/>
      <c r="C246" s="5"/>
      <c r="D246" t="s">
        <v>436</v>
      </c>
      <c r="E246" t="s">
        <v>567</v>
      </c>
      <c r="F246" t="s">
        <v>437</v>
      </c>
      <c r="G246" s="5"/>
    </row>
    <row r="247" spans="1:7" x14ac:dyDescent="0.2">
      <c r="A247" s="5"/>
      <c r="B247" s="5"/>
      <c r="C247" s="5"/>
      <c r="D247" t="s">
        <v>911</v>
      </c>
      <c r="E247" t="s">
        <v>631</v>
      </c>
      <c r="F247" t="s">
        <v>912</v>
      </c>
      <c r="G247" s="5"/>
    </row>
    <row r="248" spans="1:7" x14ac:dyDescent="0.2">
      <c r="A248" s="5"/>
      <c r="B248" s="5"/>
      <c r="C248" s="5"/>
      <c r="D248" t="s">
        <v>913</v>
      </c>
      <c r="E248" t="s">
        <v>607</v>
      </c>
      <c r="F248" t="s">
        <v>914</v>
      </c>
      <c r="G248" s="5"/>
    </row>
    <row r="249" spans="1:7" x14ac:dyDescent="0.2">
      <c r="A249" s="5"/>
      <c r="B249" s="5"/>
      <c r="C249" s="5"/>
      <c r="D249" t="s">
        <v>915</v>
      </c>
      <c r="E249" t="s">
        <v>583</v>
      </c>
      <c r="F249" t="s">
        <v>916</v>
      </c>
      <c r="G249" s="5"/>
    </row>
    <row r="250" spans="1:7" x14ac:dyDescent="0.2">
      <c r="A250" s="5"/>
      <c r="B250" s="5"/>
      <c r="C250" s="5"/>
      <c r="D250" t="s">
        <v>438</v>
      </c>
      <c r="E250" t="s">
        <v>583</v>
      </c>
      <c r="F250" t="s">
        <v>150</v>
      </c>
      <c r="G250" s="5"/>
    </row>
    <row r="251" spans="1:7" x14ac:dyDescent="0.2">
      <c r="A251" s="5"/>
      <c r="B251" s="5"/>
      <c r="C251" s="5"/>
      <c r="D251" t="s">
        <v>917</v>
      </c>
      <c r="E251" t="s">
        <v>612</v>
      </c>
      <c r="F251" t="s">
        <v>918</v>
      </c>
      <c r="G251" s="5"/>
    </row>
    <row r="252" spans="1:7" x14ac:dyDescent="0.2">
      <c r="A252" s="5"/>
      <c r="B252" s="5"/>
      <c r="C252" s="5"/>
      <c r="D252" t="s">
        <v>919</v>
      </c>
      <c r="E252" t="s">
        <v>599</v>
      </c>
      <c r="F252" t="s">
        <v>920</v>
      </c>
      <c r="G252" s="5"/>
    </row>
    <row r="253" spans="1:7" x14ac:dyDescent="0.2">
      <c r="A253" s="5"/>
      <c r="B253" s="5"/>
      <c r="C253" s="5"/>
      <c r="D253" t="s">
        <v>439</v>
      </c>
      <c r="E253" t="s">
        <v>599</v>
      </c>
      <c r="F253" t="s">
        <v>151</v>
      </c>
      <c r="G253" s="5"/>
    </row>
    <row r="254" spans="1:7" x14ac:dyDescent="0.2">
      <c r="A254" s="5"/>
      <c r="B254" s="5"/>
      <c r="C254" s="5"/>
      <c r="D254" t="s">
        <v>921</v>
      </c>
      <c r="E254" t="s">
        <v>599</v>
      </c>
      <c r="F254" t="s">
        <v>922</v>
      </c>
      <c r="G254" s="5"/>
    </row>
    <row r="255" spans="1:7" x14ac:dyDescent="0.2">
      <c r="A255" s="5"/>
      <c r="B255" s="5"/>
      <c r="C255" s="5"/>
      <c r="D255" t="s">
        <v>440</v>
      </c>
      <c r="E255" t="s">
        <v>585</v>
      </c>
      <c r="F255" t="s">
        <v>152</v>
      </c>
      <c r="G255" s="5"/>
    </row>
    <row r="256" spans="1:7" x14ac:dyDescent="0.2">
      <c r="A256" s="5"/>
      <c r="B256" s="5"/>
      <c r="C256" s="5"/>
      <c r="D256" t="s">
        <v>441</v>
      </c>
      <c r="E256" t="s">
        <v>73</v>
      </c>
      <c r="F256" t="s">
        <v>153</v>
      </c>
      <c r="G256" s="5"/>
    </row>
    <row r="257" spans="1:7" x14ac:dyDescent="0.2">
      <c r="A257" s="5"/>
      <c r="B257" s="5"/>
      <c r="C257" s="5"/>
      <c r="D257" t="s">
        <v>923</v>
      </c>
      <c r="E257" t="s">
        <v>567</v>
      </c>
      <c r="F257" t="s">
        <v>924</v>
      </c>
      <c r="G257" s="5"/>
    </row>
    <row r="258" spans="1:7" x14ac:dyDescent="0.2">
      <c r="A258" s="5"/>
      <c r="B258" s="5"/>
      <c r="C258" s="5"/>
      <c r="D258" t="s">
        <v>925</v>
      </c>
      <c r="E258" t="s">
        <v>567</v>
      </c>
      <c r="F258" t="s">
        <v>926</v>
      </c>
      <c r="G258" s="5"/>
    </row>
    <row r="259" spans="1:7" x14ac:dyDescent="0.2">
      <c r="A259" s="5"/>
      <c r="B259" s="5"/>
      <c r="C259" s="5"/>
      <c r="D259" t="s">
        <v>927</v>
      </c>
      <c r="E259" t="s">
        <v>589</v>
      </c>
      <c r="F259" t="s">
        <v>928</v>
      </c>
      <c r="G259" s="5"/>
    </row>
    <row r="260" spans="1:7" x14ac:dyDescent="0.2">
      <c r="A260" s="5"/>
      <c r="B260" s="5"/>
      <c r="C260" s="5"/>
      <c r="D260" t="s">
        <v>929</v>
      </c>
      <c r="E260" t="s">
        <v>622</v>
      </c>
      <c r="F260" t="s">
        <v>930</v>
      </c>
      <c r="G260" s="5"/>
    </row>
    <row r="261" spans="1:7" x14ac:dyDescent="0.2">
      <c r="A261" s="5"/>
      <c r="B261" s="5"/>
      <c r="C261" s="5"/>
      <c r="D261" t="s">
        <v>442</v>
      </c>
      <c r="E261" t="s">
        <v>622</v>
      </c>
      <c r="F261" t="s">
        <v>154</v>
      </c>
      <c r="G261" s="5"/>
    </row>
    <row r="262" spans="1:7" x14ac:dyDescent="0.2">
      <c r="A262" s="5"/>
      <c r="B262" s="5"/>
      <c r="C262" s="5"/>
      <c r="D262" t="s">
        <v>931</v>
      </c>
      <c r="E262" t="s">
        <v>579</v>
      </c>
      <c r="F262" t="s">
        <v>932</v>
      </c>
      <c r="G262" s="5"/>
    </row>
    <row r="263" spans="1:7" x14ac:dyDescent="0.2">
      <c r="A263" s="5"/>
      <c r="B263" s="5"/>
      <c r="C263" s="5"/>
      <c r="D263" t="s">
        <v>933</v>
      </c>
      <c r="E263" t="s">
        <v>837</v>
      </c>
      <c r="F263" t="s">
        <v>934</v>
      </c>
      <c r="G263" s="5"/>
    </row>
    <row r="264" spans="1:7" x14ac:dyDescent="0.2">
      <c r="A264" s="5"/>
      <c r="B264" s="5"/>
      <c r="C264" s="5"/>
      <c r="D264" t="s">
        <v>443</v>
      </c>
      <c r="E264" t="s">
        <v>570</v>
      </c>
      <c r="F264" t="s">
        <v>155</v>
      </c>
      <c r="G264" s="5"/>
    </row>
    <row r="265" spans="1:7" x14ac:dyDescent="0.2">
      <c r="A265" s="5"/>
      <c r="B265" s="5"/>
      <c r="C265" s="5"/>
      <c r="D265" t="s">
        <v>935</v>
      </c>
      <c r="E265" t="s">
        <v>564</v>
      </c>
      <c r="F265" t="s">
        <v>936</v>
      </c>
      <c r="G265" s="5"/>
    </row>
    <row r="266" spans="1:7" x14ac:dyDescent="0.2">
      <c r="A266" s="5"/>
      <c r="B266" s="5"/>
      <c r="C266" s="5"/>
      <c r="D266" t="s">
        <v>937</v>
      </c>
      <c r="E266" t="s">
        <v>677</v>
      </c>
      <c r="F266" t="s">
        <v>938</v>
      </c>
      <c r="G266" s="5"/>
    </row>
    <row r="267" spans="1:7" x14ac:dyDescent="0.2">
      <c r="A267" s="5"/>
      <c r="B267" s="5"/>
      <c r="C267" s="5"/>
      <c r="D267" t="s">
        <v>939</v>
      </c>
      <c r="E267" t="s">
        <v>567</v>
      </c>
      <c r="F267" t="s">
        <v>940</v>
      </c>
      <c r="G267" s="5"/>
    </row>
    <row r="268" spans="1:7" x14ac:dyDescent="0.2">
      <c r="A268" s="5"/>
      <c r="B268" s="5"/>
      <c r="C268" s="5"/>
      <c r="D268" t="s">
        <v>941</v>
      </c>
      <c r="E268" t="s">
        <v>631</v>
      </c>
      <c r="F268" t="s">
        <v>942</v>
      </c>
      <c r="G268" s="5"/>
    </row>
    <row r="269" spans="1:7" x14ac:dyDescent="0.2">
      <c r="A269" s="5"/>
      <c r="B269" s="5"/>
      <c r="C269" s="5"/>
      <c r="D269" t="s">
        <v>943</v>
      </c>
      <c r="E269" t="s">
        <v>607</v>
      </c>
      <c r="F269" t="s">
        <v>944</v>
      </c>
      <c r="G269" s="5"/>
    </row>
    <row r="270" spans="1:7" x14ac:dyDescent="0.2">
      <c r="A270" s="5"/>
      <c r="B270" s="5"/>
      <c r="C270" s="5"/>
      <c r="D270" t="s">
        <v>444</v>
      </c>
      <c r="E270" t="s">
        <v>585</v>
      </c>
      <c r="F270" t="s">
        <v>156</v>
      </c>
      <c r="G270" s="5"/>
    </row>
    <row r="271" spans="1:7" x14ac:dyDescent="0.2">
      <c r="A271" s="5"/>
      <c r="B271" s="5"/>
      <c r="C271" s="5"/>
      <c r="D271" t="s">
        <v>945</v>
      </c>
      <c r="E271" t="s">
        <v>570</v>
      </c>
      <c r="F271" t="s">
        <v>946</v>
      </c>
      <c r="G271" s="5"/>
    </row>
    <row r="272" spans="1:7" x14ac:dyDescent="0.2">
      <c r="A272" s="5"/>
      <c r="B272" s="5"/>
      <c r="C272" s="5"/>
      <c r="D272" t="s">
        <v>947</v>
      </c>
      <c r="E272" t="s">
        <v>599</v>
      </c>
      <c r="F272" t="s">
        <v>948</v>
      </c>
      <c r="G272" s="5"/>
    </row>
    <row r="273" spans="1:7" x14ac:dyDescent="0.2">
      <c r="A273" s="5"/>
      <c r="B273" s="5"/>
      <c r="C273" s="5"/>
      <c r="D273" t="s">
        <v>445</v>
      </c>
      <c r="E273" t="s">
        <v>567</v>
      </c>
      <c r="F273" t="s">
        <v>157</v>
      </c>
      <c r="G273" s="5"/>
    </row>
    <row r="274" spans="1:7" x14ac:dyDescent="0.2">
      <c r="A274" s="5"/>
      <c r="B274" s="5"/>
      <c r="C274" s="5"/>
      <c r="D274" t="s">
        <v>949</v>
      </c>
      <c r="E274" t="s">
        <v>677</v>
      </c>
      <c r="F274" t="s">
        <v>950</v>
      </c>
      <c r="G274" s="5"/>
    </row>
    <row r="275" spans="1:7" x14ac:dyDescent="0.2">
      <c r="A275" s="5"/>
      <c r="B275" s="5"/>
      <c r="C275" s="5"/>
      <c r="D275" t="s">
        <v>446</v>
      </c>
      <c r="E275" t="s">
        <v>564</v>
      </c>
      <c r="F275" t="s">
        <v>158</v>
      </c>
      <c r="G275" s="5"/>
    </row>
    <row r="276" spans="1:7" x14ac:dyDescent="0.2">
      <c r="A276" s="5"/>
      <c r="B276" s="5"/>
      <c r="C276" s="5"/>
      <c r="D276" t="s">
        <v>447</v>
      </c>
      <c r="E276" t="s">
        <v>607</v>
      </c>
      <c r="F276" t="s">
        <v>159</v>
      </c>
      <c r="G276" s="5"/>
    </row>
    <row r="277" spans="1:7" x14ac:dyDescent="0.2">
      <c r="A277" s="5"/>
      <c r="B277" s="5"/>
      <c r="C277" s="5"/>
      <c r="D277" t="s">
        <v>951</v>
      </c>
      <c r="E277" t="s">
        <v>564</v>
      </c>
      <c r="F277" t="s">
        <v>952</v>
      </c>
      <c r="G277" s="5"/>
    </row>
    <row r="278" spans="1:7" x14ac:dyDescent="0.2">
      <c r="A278" s="5"/>
      <c r="B278" s="5"/>
      <c r="C278" s="5"/>
      <c r="D278" t="s">
        <v>953</v>
      </c>
      <c r="E278" t="s">
        <v>579</v>
      </c>
      <c r="F278" t="s">
        <v>954</v>
      </c>
      <c r="G278" s="5"/>
    </row>
    <row r="279" spans="1:7" x14ac:dyDescent="0.2">
      <c r="A279" s="5"/>
      <c r="B279" s="5"/>
      <c r="C279" s="5"/>
      <c r="D279" t="s">
        <v>955</v>
      </c>
      <c r="E279" t="s">
        <v>612</v>
      </c>
      <c r="F279" t="s">
        <v>956</v>
      </c>
      <c r="G279" s="5"/>
    </row>
    <row r="280" spans="1:7" x14ac:dyDescent="0.2">
      <c r="A280" s="5"/>
      <c r="B280" s="5"/>
      <c r="C280" s="5"/>
      <c r="D280" t="s">
        <v>448</v>
      </c>
      <c r="E280" t="s">
        <v>564</v>
      </c>
      <c r="F280" t="s">
        <v>160</v>
      </c>
      <c r="G280" s="5"/>
    </row>
    <row r="281" spans="1:7" x14ac:dyDescent="0.2">
      <c r="A281" s="5"/>
      <c r="B281" s="5"/>
      <c r="C281" s="5"/>
      <c r="D281" t="s">
        <v>957</v>
      </c>
      <c r="E281" t="s">
        <v>564</v>
      </c>
      <c r="F281" t="s">
        <v>958</v>
      </c>
      <c r="G281" s="5"/>
    </row>
    <row r="282" spans="1:7" x14ac:dyDescent="0.2">
      <c r="A282" s="5"/>
      <c r="B282" s="5"/>
      <c r="C282" s="5"/>
      <c r="D282" t="s">
        <v>959</v>
      </c>
      <c r="E282" t="s">
        <v>599</v>
      </c>
      <c r="F282" t="s">
        <v>960</v>
      </c>
      <c r="G282" s="5"/>
    </row>
    <row r="283" spans="1:7" x14ac:dyDescent="0.2">
      <c r="A283" s="5"/>
      <c r="B283" s="5"/>
      <c r="C283" s="5"/>
      <c r="D283" t="s">
        <v>961</v>
      </c>
      <c r="E283" t="s">
        <v>962</v>
      </c>
      <c r="F283" t="s">
        <v>963</v>
      </c>
      <c r="G283" s="5"/>
    </row>
    <row r="284" spans="1:7" x14ac:dyDescent="0.2">
      <c r="A284" s="5"/>
      <c r="B284" s="5"/>
      <c r="C284" s="5"/>
      <c r="D284" t="s">
        <v>964</v>
      </c>
      <c r="E284" t="s">
        <v>612</v>
      </c>
      <c r="F284" t="s">
        <v>965</v>
      </c>
      <c r="G284" s="5"/>
    </row>
    <row r="285" spans="1:7" x14ac:dyDescent="0.2">
      <c r="A285" s="5"/>
      <c r="B285" s="5"/>
      <c r="C285" s="5"/>
      <c r="D285" t="s">
        <v>966</v>
      </c>
      <c r="E285" t="s">
        <v>697</v>
      </c>
      <c r="F285" t="s">
        <v>967</v>
      </c>
      <c r="G285" s="5"/>
    </row>
    <row r="286" spans="1:7" x14ac:dyDescent="0.2">
      <c r="A286" s="5"/>
      <c r="B286" s="5"/>
      <c r="C286" s="5"/>
      <c r="D286" t="s">
        <v>449</v>
      </c>
      <c r="E286" t="s">
        <v>622</v>
      </c>
      <c r="F286" t="s">
        <v>161</v>
      </c>
      <c r="G286" s="5"/>
    </row>
    <row r="287" spans="1:7" x14ac:dyDescent="0.2">
      <c r="A287" s="5"/>
      <c r="B287" s="5"/>
      <c r="C287" s="5"/>
      <c r="D287" t="s">
        <v>968</v>
      </c>
      <c r="E287" t="s">
        <v>73</v>
      </c>
      <c r="F287" t="s">
        <v>969</v>
      </c>
      <c r="G287" s="5"/>
    </row>
    <row r="288" spans="1:7" x14ac:dyDescent="0.2">
      <c r="A288" s="5"/>
      <c r="B288" s="5"/>
      <c r="C288" s="5"/>
      <c r="D288" t="s">
        <v>450</v>
      </c>
      <c r="E288" t="s">
        <v>849</v>
      </c>
      <c r="F288" t="s">
        <v>162</v>
      </c>
      <c r="G288" s="5"/>
    </row>
    <row r="289" spans="1:7" x14ac:dyDescent="0.2">
      <c r="A289" s="5"/>
      <c r="B289" s="5"/>
      <c r="C289" s="5"/>
      <c r="D289" t="s">
        <v>451</v>
      </c>
      <c r="E289" t="s">
        <v>585</v>
      </c>
      <c r="F289" t="s">
        <v>163</v>
      </c>
      <c r="G289" s="5"/>
    </row>
    <row r="290" spans="1:7" x14ac:dyDescent="0.2">
      <c r="A290" s="5"/>
      <c r="B290" s="5"/>
      <c r="C290" s="5"/>
      <c r="D290" t="s">
        <v>970</v>
      </c>
      <c r="E290" t="s">
        <v>622</v>
      </c>
      <c r="F290" t="s">
        <v>971</v>
      </c>
      <c r="G290" s="5"/>
    </row>
    <row r="291" spans="1:7" x14ac:dyDescent="0.2">
      <c r="A291" s="5"/>
      <c r="B291" s="5"/>
      <c r="C291" s="5"/>
      <c r="D291" t="s">
        <v>972</v>
      </c>
      <c r="E291" t="s">
        <v>622</v>
      </c>
      <c r="F291" t="s">
        <v>452</v>
      </c>
      <c r="G291" s="5"/>
    </row>
    <row r="292" spans="1:7" x14ac:dyDescent="0.2">
      <c r="A292" s="5"/>
      <c r="B292" s="5"/>
      <c r="C292" s="5"/>
      <c r="D292" t="s">
        <v>973</v>
      </c>
      <c r="E292" t="s">
        <v>585</v>
      </c>
      <c r="F292" t="s">
        <v>974</v>
      </c>
      <c r="G292" s="5"/>
    </row>
    <row r="293" spans="1:7" x14ac:dyDescent="0.2">
      <c r="A293" s="5"/>
      <c r="B293" s="5"/>
      <c r="C293" s="5"/>
      <c r="D293" t="s">
        <v>975</v>
      </c>
      <c r="E293" t="s">
        <v>585</v>
      </c>
      <c r="F293" t="s">
        <v>976</v>
      </c>
      <c r="G293" s="5"/>
    </row>
    <row r="294" spans="1:7" x14ac:dyDescent="0.2">
      <c r="A294" s="5"/>
      <c r="B294" s="5"/>
      <c r="C294" s="5"/>
      <c r="D294" t="s">
        <v>977</v>
      </c>
      <c r="E294" t="s">
        <v>697</v>
      </c>
      <c r="F294" t="s">
        <v>978</v>
      </c>
      <c r="G294" s="5"/>
    </row>
    <row r="295" spans="1:7" x14ac:dyDescent="0.2">
      <c r="A295" s="5"/>
      <c r="B295" s="5"/>
      <c r="C295" s="5"/>
      <c r="D295" t="s">
        <v>979</v>
      </c>
      <c r="E295" t="s">
        <v>687</v>
      </c>
      <c r="F295" t="s">
        <v>980</v>
      </c>
      <c r="G295" s="5"/>
    </row>
    <row r="296" spans="1:7" x14ac:dyDescent="0.2">
      <c r="A296" s="5"/>
      <c r="B296" s="5"/>
      <c r="C296" s="5"/>
      <c r="D296" t="s">
        <v>453</v>
      </c>
      <c r="E296" t="s">
        <v>589</v>
      </c>
      <c r="F296" t="s">
        <v>164</v>
      </c>
      <c r="G296" s="5"/>
    </row>
    <row r="297" spans="1:7" x14ac:dyDescent="0.2">
      <c r="A297" s="5"/>
      <c r="B297" s="5"/>
      <c r="C297" s="5"/>
      <c r="D297" t="s">
        <v>981</v>
      </c>
      <c r="E297" t="s">
        <v>589</v>
      </c>
      <c r="F297" t="s">
        <v>982</v>
      </c>
      <c r="G297" s="5"/>
    </row>
    <row r="298" spans="1:7" x14ac:dyDescent="0.2">
      <c r="A298" s="5"/>
      <c r="B298" s="5"/>
      <c r="C298" s="5"/>
      <c r="D298" t="s">
        <v>983</v>
      </c>
      <c r="E298" t="s">
        <v>564</v>
      </c>
      <c r="F298" t="s">
        <v>984</v>
      </c>
      <c r="G298" s="5"/>
    </row>
    <row r="299" spans="1:7" x14ac:dyDescent="0.2">
      <c r="A299" s="5"/>
      <c r="B299" s="5"/>
      <c r="C299" s="5"/>
      <c r="D299" t="s">
        <v>985</v>
      </c>
      <c r="E299" t="s">
        <v>697</v>
      </c>
      <c r="F299" t="s">
        <v>986</v>
      </c>
      <c r="G299" s="5"/>
    </row>
    <row r="300" spans="1:7" x14ac:dyDescent="0.2">
      <c r="A300" s="5"/>
      <c r="B300" s="5"/>
      <c r="C300" s="5"/>
      <c r="D300" t="s">
        <v>987</v>
      </c>
      <c r="E300" t="s">
        <v>697</v>
      </c>
      <c r="F300" t="s">
        <v>988</v>
      </c>
      <c r="G300" s="5"/>
    </row>
    <row r="301" spans="1:7" x14ac:dyDescent="0.2">
      <c r="A301" s="5"/>
      <c r="B301" s="5"/>
      <c r="C301" s="5"/>
      <c r="D301" t="s">
        <v>989</v>
      </c>
      <c r="E301" t="s">
        <v>585</v>
      </c>
      <c r="F301" t="s">
        <v>990</v>
      </c>
      <c r="G301" s="5"/>
    </row>
    <row r="302" spans="1:7" x14ac:dyDescent="0.2">
      <c r="A302" s="5"/>
      <c r="B302" s="5"/>
      <c r="C302" s="5"/>
      <c r="D302" t="s">
        <v>991</v>
      </c>
      <c r="E302" t="s">
        <v>574</v>
      </c>
      <c r="F302" t="s">
        <v>992</v>
      </c>
      <c r="G302" s="5"/>
    </row>
    <row r="303" spans="1:7" x14ac:dyDescent="0.2">
      <c r="A303" s="5"/>
      <c r="B303" s="5"/>
      <c r="C303" s="5"/>
      <c r="D303" t="s">
        <v>993</v>
      </c>
      <c r="E303" t="s">
        <v>564</v>
      </c>
      <c r="F303" t="s">
        <v>994</v>
      </c>
      <c r="G303" s="5"/>
    </row>
    <row r="304" spans="1:7" x14ac:dyDescent="0.2">
      <c r="A304" s="5"/>
      <c r="B304" s="5"/>
      <c r="C304" s="5"/>
      <c r="D304" t="s">
        <v>995</v>
      </c>
      <c r="E304" t="s">
        <v>579</v>
      </c>
      <c r="F304" t="s">
        <v>996</v>
      </c>
      <c r="G304" s="5"/>
    </row>
    <row r="305" spans="1:7" x14ac:dyDescent="0.2">
      <c r="A305" s="5"/>
      <c r="B305" s="5"/>
      <c r="C305" s="5"/>
      <c r="D305" t="s">
        <v>997</v>
      </c>
      <c r="E305" t="s">
        <v>622</v>
      </c>
      <c r="F305" t="s">
        <v>998</v>
      </c>
      <c r="G305" s="5"/>
    </row>
    <row r="306" spans="1:7" x14ac:dyDescent="0.2">
      <c r="A306" s="5"/>
      <c r="B306" s="5"/>
      <c r="C306" s="5"/>
      <c r="D306" t="s">
        <v>999</v>
      </c>
      <c r="E306" t="s">
        <v>622</v>
      </c>
      <c r="F306" t="s">
        <v>1000</v>
      </c>
      <c r="G306" s="5"/>
    </row>
    <row r="307" spans="1:7" x14ac:dyDescent="0.2">
      <c r="A307" s="5"/>
      <c r="B307" s="5"/>
      <c r="C307" s="5"/>
      <c r="D307" t="s">
        <v>454</v>
      </c>
      <c r="E307" t="s">
        <v>622</v>
      </c>
      <c r="F307" t="s">
        <v>165</v>
      </c>
      <c r="G307" s="5"/>
    </row>
    <row r="308" spans="1:7" x14ac:dyDescent="0.2">
      <c r="A308" s="5"/>
      <c r="B308" s="5"/>
      <c r="C308" s="5"/>
      <c r="D308" t="s">
        <v>1001</v>
      </c>
      <c r="E308" t="s">
        <v>622</v>
      </c>
      <c r="F308" t="s">
        <v>1002</v>
      </c>
      <c r="G308" s="5"/>
    </row>
    <row r="309" spans="1:7" x14ac:dyDescent="0.2">
      <c r="A309" s="5"/>
      <c r="B309" s="5"/>
      <c r="C309" s="5"/>
      <c r="D309" t="s">
        <v>1003</v>
      </c>
      <c r="E309" t="s">
        <v>583</v>
      </c>
      <c r="F309" t="s">
        <v>1004</v>
      </c>
      <c r="G309" s="5"/>
    </row>
    <row r="310" spans="1:7" x14ac:dyDescent="0.2">
      <c r="A310" s="5"/>
      <c r="B310" s="5"/>
      <c r="C310" s="5"/>
      <c r="D310" t="s">
        <v>455</v>
      </c>
      <c r="E310" t="s">
        <v>583</v>
      </c>
      <c r="F310" t="s">
        <v>166</v>
      </c>
      <c r="G310" s="5"/>
    </row>
    <row r="311" spans="1:7" x14ac:dyDescent="0.2">
      <c r="A311" s="5"/>
      <c r="B311" s="5"/>
      <c r="C311" s="5"/>
      <c r="D311" t="s">
        <v>1005</v>
      </c>
      <c r="E311" t="s">
        <v>585</v>
      </c>
      <c r="F311" t="s">
        <v>1006</v>
      </c>
      <c r="G311" s="5"/>
    </row>
    <row r="312" spans="1:7" x14ac:dyDescent="0.2">
      <c r="A312" s="5"/>
      <c r="B312" s="5"/>
      <c r="C312" s="5"/>
      <c r="D312" t="s">
        <v>1007</v>
      </c>
      <c r="E312" t="s">
        <v>566</v>
      </c>
      <c r="F312" t="s">
        <v>1008</v>
      </c>
      <c r="G312" s="5"/>
    </row>
    <row r="313" spans="1:7" x14ac:dyDescent="0.2">
      <c r="A313" s="5"/>
      <c r="B313" s="5"/>
      <c r="C313" s="5"/>
      <c r="D313" t="s">
        <v>456</v>
      </c>
      <c r="E313" t="s">
        <v>622</v>
      </c>
      <c r="F313" t="s">
        <v>167</v>
      </c>
      <c r="G313" s="5"/>
    </row>
    <row r="314" spans="1:7" x14ac:dyDescent="0.2">
      <c r="A314" s="5"/>
      <c r="B314" s="5"/>
      <c r="C314" s="5"/>
      <c r="D314" t="s">
        <v>1009</v>
      </c>
      <c r="E314" t="s">
        <v>607</v>
      </c>
      <c r="F314" t="s">
        <v>1010</v>
      </c>
      <c r="G314" s="5"/>
    </row>
    <row r="315" spans="1:7" x14ac:dyDescent="0.2">
      <c r="A315" s="5"/>
      <c r="B315" s="5"/>
      <c r="C315" s="5"/>
      <c r="D315" t="s">
        <v>457</v>
      </c>
      <c r="E315" t="s">
        <v>564</v>
      </c>
      <c r="F315" t="s">
        <v>168</v>
      </c>
      <c r="G315" s="5"/>
    </row>
    <row r="316" spans="1:7" x14ac:dyDescent="0.2">
      <c r="A316" s="5"/>
      <c r="B316" s="5"/>
      <c r="C316" s="5"/>
      <c r="D316" t="s">
        <v>1011</v>
      </c>
      <c r="E316" t="s">
        <v>726</v>
      </c>
      <c r="F316" t="s">
        <v>1012</v>
      </c>
      <c r="G316" s="5"/>
    </row>
    <row r="317" spans="1:7" x14ac:dyDescent="0.2">
      <c r="A317" s="5"/>
      <c r="B317" s="5"/>
      <c r="C317" s="5"/>
      <c r="D317" t="s">
        <v>1013</v>
      </c>
      <c r="E317" t="s">
        <v>579</v>
      </c>
      <c r="F317" t="s">
        <v>1014</v>
      </c>
      <c r="G317" s="5"/>
    </row>
    <row r="318" spans="1:7" x14ac:dyDescent="0.2">
      <c r="A318" s="5"/>
      <c r="B318" s="5"/>
      <c r="C318" s="5"/>
      <c r="D318" t="s">
        <v>458</v>
      </c>
      <c r="E318" t="s">
        <v>591</v>
      </c>
      <c r="F318" t="s">
        <v>169</v>
      </c>
      <c r="G318" s="5"/>
    </row>
    <row r="319" spans="1:7" x14ac:dyDescent="0.2">
      <c r="A319" s="5"/>
      <c r="B319" s="5"/>
      <c r="C319" s="5"/>
      <c r="D319" t="s">
        <v>1015</v>
      </c>
      <c r="E319" t="s">
        <v>579</v>
      </c>
      <c r="F319" t="s">
        <v>1016</v>
      </c>
      <c r="G319" s="5"/>
    </row>
    <row r="320" spans="1:7" x14ac:dyDescent="0.2">
      <c r="A320" s="5"/>
      <c r="B320" s="5"/>
      <c r="C320" s="5"/>
      <c r="D320" t="s">
        <v>1017</v>
      </c>
      <c r="E320" t="s">
        <v>566</v>
      </c>
      <c r="F320" t="s">
        <v>1018</v>
      </c>
      <c r="G320" s="5"/>
    </row>
    <row r="321" spans="1:7" x14ac:dyDescent="0.2">
      <c r="A321" s="5"/>
      <c r="B321" s="5"/>
      <c r="C321" s="5"/>
      <c r="D321" t="s">
        <v>1019</v>
      </c>
      <c r="E321" t="s">
        <v>566</v>
      </c>
      <c r="F321" t="s">
        <v>1020</v>
      </c>
      <c r="G321" s="5"/>
    </row>
    <row r="322" spans="1:7" x14ac:dyDescent="0.2">
      <c r="A322" s="5"/>
      <c r="B322" s="5"/>
      <c r="C322" s="5"/>
      <c r="D322" t="s">
        <v>1021</v>
      </c>
      <c r="E322" t="s">
        <v>837</v>
      </c>
      <c r="F322" t="s">
        <v>1022</v>
      </c>
      <c r="G322" s="5"/>
    </row>
    <row r="323" spans="1:7" x14ac:dyDescent="0.2">
      <c r="A323" s="5"/>
      <c r="B323" s="5"/>
      <c r="C323" s="5"/>
      <c r="D323" t="s">
        <v>1023</v>
      </c>
      <c r="E323" t="s">
        <v>599</v>
      </c>
      <c r="F323" t="s">
        <v>1024</v>
      </c>
      <c r="G323" s="5"/>
    </row>
    <row r="324" spans="1:7" x14ac:dyDescent="0.2">
      <c r="A324" s="5"/>
      <c r="B324" s="5"/>
      <c r="C324" s="5"/>
      <c r="D324" t="s">
        <v>1025</v>
      </c>
      <c r="E324" t="s">
        <v>564</v>
      </c>
      <c r="F324" t="s">
        <v>1026</v>
      </c>
      <c r="G324" s="5"/>
    </row>
    <row r="325" spans="1:7" x14ac:dyDescent="0.2">
      <c r="A325" s="5"/>
      <c r="B325" s="5"/>
      <c r="C325" s="5"/>
      <c r="D325" t="s">
        <v>459</v>
      </c>
      <c r="E325" t="s">
        <v>726</v>
      </c>
      <c r="F325" t="s">
        <v>170</v>
      </c>
      <c r="G325" s="5"/>
    </row>
    <row r="326" spans="1:7" x14ac:dyDescent="0.2">
      <c r="A326" s="5"/>
      <c r="B326" s="5"/>
      <c r="C326" s="5"/>
      <c r="D326" t="s">
        <v>460</v>
      </c>
      <c r="E326" t="s">
        <v>591</v>
      </c>
      <c r="F326" t="s">
        <v>171</v>
      </c>
      <c r="G326" s="5"/>
    </row>
    <row r="327" spans="1:7" x14ac:dyDescent="0.2">
      <c r="A327" s="5"/>
      <c r="B327" s="5"/>
      <c r="C327" s="5"/>
      <c r="D327" t="s">
        <v>1027</v>
      </c>
      <c r="E327" t="s">
        <v>567</v>
      </c>
      <c r="F327" t="s">
        <v>1028</v>
      </c>
      <c r="G327" s="5"/>
    </row>
    <row r="328" spans="1:7" x14ac:dyDescent="0.2">
      <c r="A328" s="5"/>
      <c r="B328" s="5"/>
      <c r="C328" s="5"/>
      <c r="D328" t="s">
        <v>1029</v>
      </c>
      <c r="E328" t="s">
        <v>564</v>
      </c>
      <c r="F328" t="s">
        <v>1030</v>
      </c>
      <c r="G328" s="5"/>
    </row>
    <row r="329" spans="1:7" x14ac:dyDescent="0.2">
      <c r="A329" s="5"/>
      <c r="B329" s="5"/>
      <c r="C329" s="5"/>
      <c r="D329" t="s">
        <v>461</v>
      </c>
      <c r="E329" t="s">
        <v>564</v>
      </c>
      <c r="F329" t="s">
        <v>172</v>
      </c>
      <c r="G329" s="5"/>
    </row>
    <row r="330" spans="1:7" x14ac:dyDescent="0.2">
      <c r="A330" s="5"/>
      <c r="B330" s="5"/>
      <c r="C330" s="5"/>
      <c r="D330" t="s">
        <v>462</v>
      </c>
      <c r="E330" t="s">
        <v>564</v>
      </c>
      <c r="F330" t="s">
        <v>463</v>
      </c>
      <c r="G330" s="5"/>
    </row>
    <row r="331" spans="1:7" x14ac:dyDescent="0.2">
      <c r="A331" s="5"/>
      <c r="B331" s="5"/>
      <c r="C331" s="5"/>
      <c r="D331" t="s">
        <v>464</v>
      </c>
      <c r="E331" t="s">
        <v>583</v>
      </c>
      <c r="F331" t="s">
        <v>173</v>
      </c>
      <c r="G331" s="5"/>
    </row>
    <row r="332" spans="1:7" x14ac:dyDescent="0.2">
      <c r="A332" s="5"/>
      <c r="B332" s="5"/>
      <c r="C332" s="5"/>
      <c r="D332" t="s">
        <v>465</v>
      </c>
      <c r="E332" t="s">
        <v>564</v>
      </c>
      <c r="F332" t="s">
        <v>466</v>
      </c>
      <c r="G332" s="5"/>
    </row>
    <row r="333" spans="1:7" x14ac:dyDescent="0.2">
      <c r="A333" s="5"/>
      <c r="B333" s="5"/>
      <c r="C333" s="5"/>
      <c r="D333" t="s">
        <v>467</v>
      </c>
      <c r="E333" t="s">
        <v>585</v>
      </c>
      <c r="F333" t="s">
        <v>174</v>
      </c>
      <c r="G333" s="5"/>
    </row>
    <row r="334" spans="1:7" x14ac:dyDescent="0.2">
      <c r="A334" s="5"/>
      <c r="B334" s="5"/>
      <c r="C334" s="5"/>
      <c r="D334" t="s">
        <v>1031</v>
      </c>
      <c r="E334" t="s">
        <v>567</v>
      </c>
      <c r="F334" t="s">
        <v>1032</v>
      </c>
      <c r="G334" s="5"/>
    </row>
    <row r="335" spans="1:7" x14ac:dyDescent="0.2">
      <c r="A335" s="5"/>
      <c r="B335" s="5"/>
      <c r="C335" s="5"/>
      <c r="D335" t="s">
        <v>468</v>
      </c>
      <c r="E335" t="s">
        <v>585</v>
      </c>
      <c r="F335" t="s">
        <v>175</v>
      </c>
      <c r="G335" s="5"/>
    </row>
    <row r="336" spans="1:7" x14ac:dyDescent="0.2">
      <c r="A336" s="5"/>
      <c r="B336" s="5"/>
      <c r="C336" s="5"/>
      <c r="D336" t="s">
        <v>1033</v>
      </c>
      <c r="E336" t="s">
        <v>591</v>
      </c>
      <c r="F336" t="s">
        <v>1034</v>
      </c>
      <c r="G336" s="5"/>
    </row>
    <row r="337" spans="1:7" x14ac:dyDescent="0.2">
      <c r="A337" s="5"/>
      <c r="B337" s="5"/>
      <c r="C337" s="5"/>
      <c r="D337" t="s">
        <v>469</v>
      </c>
      <c r="E337" t="s">
        <v>589</v>
      </c>
      <c r="F337" t="s">
        <v>470</v>
      </c>
      <c r="G337" s="5"/>
    </row>
    <row r="338" spans="1:7" x14ac:dyDescent="0.2">
      <c r="A338" s="5"/>
      <c r="B338" s="5"/>
      <c r="C338" s="5"/>
      <c r="D338" t="s">
        <v>1035</v>
      </c>
      <c r="E338" t="s">
        <v>607</v>
      </c>
      <c r="F338" t="s">
        <v>1036</v>
      </c>
      <c r="G338" s="5"/>
    </row>
    <row r="339" spans="1:7" x14ac:dyDescent="0.2">
      <c r="A339" s="5"/>
      <c r="B339" s="5"/>
      <c r="C339" s="5"/>
      <c r="D339" t="s">
        <v>471</v>
      </c>
      <c r="E339" t="s">
        <v>583</v>
      </c>
      <c r="F339" t="s">
        <v>472</v>
      </c>
      <c r="G339" s="5"/>
    </row>
    <row r="340" spans="1:7" x14ac:dyDescent="0.2">
      <c r="A340" s="5"/>
      <c r="B340" s="5"/>
      <c r="C340" s="5"/>
      <c r="D340" t="s">
        <v>1037</v>
      </c>
      <c r="E340" t="s">
        <v>591</v>
      </c>
      <c r="F340" t="s">
        <v>1038</v>
      </c>
      <c r="G340" s="5"/>
    </row>
    <row r="341" spans="1:7" x14ac:dyDescent="0.2">
      <c r="A341" s="5"/>
      <c r="B341" s="5"/>
      <c r="C341" s="5"/>
      <c r="D341" t="s">
        <v>1039</v>
      </c>
      <c r="E341" t="s">
        <v>612</v>
      </c>
      <c r="F341" t="s">
        <v>1040</v>
      </c>
      <c r="G341" s="5"/>
    </row>
    <row r="342" spans="1:7" x14ac:dyDescent="0.2">
      <c r="A342" s="5"/>
      <c r="B342" s="5"/>
      <c r="C342" s="5"/>
      <c r="D342" t="s">
        <v>473</v>
      </c>
      <c r="E342" t="s">
        <v>693</v>
      </c>
      <c r="F342" t="s">
        <v>176</v>
      </c>
      <c r="G342" s="5"/>
    </row>
    <row r="343" spans="1:7" x14ac:dyDescent="0.2">
      <c r="A343" s="5"/>
      <c r="B343" s="5"/>
      <c r="C343" s="5"/>
      <c r="D343" t="s">
        <v>1041</v>
      </c>
      <c r="E343" t="s">
        <v>607</v>
      </c>
      <c r="F343" t="s">
        <v>1042</v>
      </c>
      <c r="G343" s="5"/>
    </row>
    <row r="344" spans="1:7" x14ac:dyDescent="0.2">
      <c r="A344" s="5"/>
      <c r="B344" s="5"/>
      <c r="C344" s="5"/>
      <c r="D344" t="s">
        <v>474</v>
      </c>
      <c r="E344" t="s">
        <v>591</v>
      </c>
      <c r="F344" t="s">
        <v>177</v>
      </c>
      <c r="G344" s="5"/>
    </row>
    <row r="345" spans="1:7" x14ac:dyDescent="0.2">
      <c r="A345" s="5"/>
      <c r="B345" s="5"/>
      <c r="C345" s="5"/>
      <c r="D345" t="s">
        <v>475</v>
      </c>
      <c r="E345" t="s">
        <v>622</v>
      </c>
      <c r="F345" t="s">
        <v>178</v>
      </c>
      <c r="G345" s="5"/>
    </row>
    <row r="346" spans="1:7" x14ac:dyDescent="0.2">
      <c r="A346" s="5"/>
      <c r="B346" s="5"/>
      <c r="C346" s="5"/>
      <c r="D346" t="s">
        <v>1043</v>
      </c>
      <c r="E346" t="s">
        <v>579</v>
      </c>
      <c r="F346" t="s">
        <v>1044</v>
      </c>
      <c r="G346" s="5"/>
    </row>
    <row r="347" spans="1:7" x14ac:dyDescent="0.2">
      <c r="A347" s="5"/>
      <c r="B347" s="5"/>
      <c r="C347" s="5"/>
      <c r="D347" t="s">
        <v>476</v>
      </c>
      <c r="E347" t="s">
        <v>567</v>
      </c>
      <c r="F347" t="s">
        <v>179</v>
      </c>
      <c r="G347" s="5"/>
    </row>
    <row r="348" spans="1:7" x14ac:dyDescent="0.2">
      <c r="A348" s="5"/>
      <c r="B348" s="5"/>
      <c r="C348" s="5"/>
      <c r="D348" t="s">
        <v>477</v>
      </c>
      <c r="E348" t="s">
        <v>585</v>
      </c>
      <c r="F348" t="s">
        <v>180</v>
      </c>
      <c r="G348" s="5"/>
    </row>
    <row r="349" spans="1:7" x14ac:dyDescent="0.2">
      <c r="A349" s="5"/>
      <c r="B349" s="5"/>
      <c r="C349" s="5"/>
      <c r="D349" t="s">
        <v>1045</v>
      </c>
      <c r="E349" t="s">
        <v>612</v>
      </c>
      <c r="F349" t="s">
        <v>1046</v>
      </c>
      <c r="G349" s="5"/>
    </row>
    <row r="350" spans="1:7" x14ac:dyDescent="0.2">
      <c r="A350" s="5"/>
      <c r="B350" s="5"/>
      <c r="C350" s="5"/>
      <c r="D350" t="s">
        <v>1047</v>
      </c>
      <c r="E350" t="s">
        <v>599</v>
      </c>
      <c r="F350" t="s">
        <v>1048</v>
      </c>
      <c r="G350" s="5"/>
    </row>
    <row r="351" spans="1:7" x14ac:dyDescent="0.2">
      <c r="A351" s="5"/>
      <c r="B351" s="5"/>
      <c r="C351" s="5"/>
      <c r="D351" t="s">
        <v>1049</v>
      </c>
      <c r="E351" t="s">
        <v>568</v>
      </c>
      <c r="F351" t="s">
        <v>1050</v>
      </c>
      <c r="G351" s="5"/>
    </row>
    <row r="352" spans="1:7" x14ac:dyDescent="0.2">
      <c r="A352" s="5"/>
      <c r="B352" s="5"/>
      <c r="C352" s="5"/>
      <c r="D352" t="s">
        <v>1051</v>
      </c>
      <c r="E352" t="s">
        <v>726</v>
      </c>
      <c r="F352" t="s">
        <v>1052</v>
      </c>
      <c r="G352" s="5"/>
    </row>
    <row r="353" spans="1:7" x14ac:dyDescent="0.2">
      <c r="A353" s="5"/>
      <c r="B353" s="5"/>
      <c r="C353" s="5"/>
      <c r="D353" t="s">
        <v>1053</v>
      </c>
      <c r="E353" t="s">
        <v>567</v>
      </c>
      <c r="F353" t="s">
        <v>1054</v>
      </c>
      <c r="G353" s="5"/>
    </row>
    <row r="354" spans="1:7" x14ac:dyDescent="0.2">
      <c r="A354" s="5"/>
      <c r="B354" s="5"/>
      <c r="C354" s="5"/>
      <c r="D354" t="s">
        <v>478</v>
      </c>
      <c r="E354" t="s">
        <v>570</v>
      </c>
      <c r="F354" t="s">
        <v>181</v>
      </c>
      <c r="G354" s="5"/>
    </row>
    <row r="355" spans="1:7" x14ac:dyDescent="0.2">
      <c r="A355" s="5"/>
      <c r="B355" s="5"/>
      <c r="C355" s="5"/>
      <c r="D355" t="s">
        <v>479</v>
      </c>
      <c r="E355" t="s">
        <v>585</v>
      </c>
      <c r="F355" t="s">
        <v>182</v>
      </c>
      <c r="G355" s="5"/>
    </row>
    <row r="356" spans="1:7" x14ac:dyDescent="0.2">
      <c r="A356" s="5"/>
      <c r="B356" s="5"/>
      <c r="C356" s="5"/>
      <c r="D356" t="s">
        <v>480</v>
      </c>
      <c r="E356" t="s">
        <v>607</v>
      </c>
      <c r="F356" t="s">
        <v>277</v>
      </c>
      <c r="G356" s="5"/>
    </row>
    <row r="357" spans="1:7" x14ac:dyDescent="0.2">
      <c r="A357" s="5"/>
      <c r="B357" s="5"/>
      <c r="C357" s="5"/>
      <c r="D357" t="s">
        <v>1055</v>
      </c>
      <c r="E357" t="s">
        <v>568</v>
      </c>
      <c r="F357" t="s">
        <v>1056</v>
      </c>
      <c r="G357" s="5"/>
    </row>
    <row r="358" spans="1:7" x14ac:dyDescent="0.2">
      <c r="A358" s="5"/>
      <c r="B358" s="5"/>
      <c r="C358" s="5"/>
      <c r="D358" t="s">
        <v>1057</v>
      </c>
      <c r="E358" t="s">
        <v>591</v>
      </c>
      <c r="F358" t="s">
        <v>1058</v>
      </c>
      <c r="G358" s="5"/>
    </row>
    <row r="359" spans="1:7" x14ac:dyDescent="0.2">
      <c r="A359" s="5"/>
      <c r="B359" s="5"/>
      <c r="C359" s="5"/>
      <c r="D359" t="s">
        <v>481</v>
      </c>
      <c r="E359" t="s">
        <v>567</v>
      </c>
      <c r="F359" t="s">
        <v>183</v>
      </c>
      <c r="G359" s="5"/>
    </row>
    <row r="360" spans="1:7" x14ac:dyDescent="0.2">
      <c r="A360" s="5"/>
      <c r="B360" s="5"/>
      <c r="C360" s="5"/>
      <c r="D360" t="s">
        <v>1059</v>
      </c>
      <c r="E360" t="s">
        <v>585</v>
      </c>
      <c r="F360" t="s">
        <v>1060</v>
      </c>
      <c r="G360" s="5"/>
    </row>
    <row r="361" spans="1:7" x14ac:dyDescent="0.2">
      <c r="A361" s="5"/>
      <c r="B361" s="5"/>
      <c r="C361" s="5"/>
      <c r="D361" t="s">
        <v>482</v>
      </c>
      <c r="E361" t="s">
        <v>618</v>
      </c>
      <c r="F361" t="s">
        <v>184</v>
      </c>
      <c r="G361" s="5"/>
    </row>
    <row r="362" spans="1:7" x14ac:dyDescent="0.2">
      <c r="A362" s="5"/>
      <c r="B362" s="5"/>
      <c r="C362" s="5"/>
      <c r="D362" t="s">
        <v>483</v>
      </c>
      <c r="E362" t="s">
        <v>564</v>
      </c>
      <c r="F362" t="s">
        <v>185</v>
      </c>
      <c r="G362" s="5"/>
    </row>
    <row r="363" spans="1:7" x14ac:dyDescent="0.2">
      <c r="A363" s="5"/>
      <c r="B363" s="5"/>
      <c r="C363" s="5"/>
      <c r="D363" t="s">
        <v>484</v>
      </c>
      <c r="E363" t="s">
        <v>570</v>
      </c>
      <c r="F363" t="s">
        <v>186</v>
      </c>
      <c r="G363" s="5"/>
    </row>
    <row r="364" spans="1:7" x14ac:dyDescent="0.2">
      <c r="A364" s="5"/>
      <c r="B364" s="5"/>
      <c r="C364" s="5"/>
      <c r="D364" t="s">
        <v>1061</v>
      </c>
      <c r="E364" t="s">
        <v>687</v>
      </c>
      <c r="F364" t="s">
        <v>1062</v>
      </c>
      <c r="G364" s="5"/>
    </row>
    <row r="365" spans="1:7" x14ac:dyDescent="0.2">
      <c r="A365" s="5"/>
      <c r="B365" s="5"/>
      <c r="C365" s="5"/>
      <c r="D365" t="s">
        <v>1063</v>
      </c>
      <c r="E365" t="s">
        <v>572</v>
      </c>
      <c r="F365" t="s">
        <v>1064</v>
      </c>
      <c r="G365" s="5"/>
    </row>
    <row r="366" spans="1:7" x14ac:dyDescent="0.2">
      <c r="A366" s="5"/>
      <c r="B366" s="5"/>
      <c r="C366" s="5"/>
      <c r="D366" t="s">
        <v>1065</v>
      </c>
      <c r="E366" t="s">
        <v>566</v>
      </c>
      <c r="F366" t="s">
        <v>1066</v>
      </c>
      <c r="G366" s="5"/>
    </row>
    <row r="367" spans="1:7" x14ac:dyDescent="0.2">
      <c r="A367" s="5"/>
      <c r="B367" s="5"/>
      <c r="C367" s="5"/>
      <c r="D367" t="s">
        <v>485</v>
      </c>
      <c r="E367" t="s">
        <v>567</v>
      </c>
      <c r="F367" t="s">
        <v>187</v>
      </c>
      <c r="G367" s="5"/>
    </row>
    <row r="368" spans="1:7" x14ac:dyDescent="0.2">
      <c r="A368" s="5"/>
      <c r="B368" s="5"/>
      <c r="C368" s="5"/>
      <c r="D368" t="s">
        <v>1067</v>
      </c>
      <c r="E368" t="s">
        <v>568</v>
      </c>
      <c r="F368" t="s">
        <v>1068</v>
      </c>
      <c r="G368" s="5"/>
    </row>
    <row r="369" spans="1:7" x14ac:dyDescent="0.2">
      <c r="A369" s="5"/>
      <c r="B369" s="5"/>
      <c r="C369" s="5"/>
      <c r="D369" t="s">
        <v>486</v>
      </c>
      <c r="E369" t="s">
        <v>849</v>
      </c>
      <c r="F369" t="s">
        <v>188</v>
      </c>
      <c r="G369" s="5"/>
    </row>
    <row r="370" spans="1:7" x14ac:dyDescent="0.2">
      <c r="A370" s="5"/>
      <c r="B370" s="5"/>
      <c r="C370" s="5"/>
      <c r="D370" t="s">
        <v>1069</v>
      </c>
      <c r="E370" t="s">
        <v>564</v>
      </c>
      <c r="F370" t="s">
        <v>1070</v>
      </c>
      <c r="G370" s="5"/>
    </row>
    <row r="371" spans="1:7" x14ac:dyDescent="0.2">
      <c r="A371" s="5"/>
      <c r="B371" s="5"/>
      <c r="C371" s="5"/>
      <c r="D371" t="s">
        <v>487</v>
      </c>
      <c r="E371" t="s">
        <v>567</v>
      </c>
      <c r="F371" t="s">
        <v>189</v>
      </c>
      <c r="G371" s="5"/>
    </row>
    <row r="372" spans="1:7" x14ac:dyDescent="0.2">
      <c r="A372" s="5"/>
      <c r="B372" s="5"/>
      <c r="C372" s="5"/>
      <c r="D372" t="s">
        <v>1071</v>
      </c>
      <c r="E372" t="s">
        <v>585</v>
      </c>
      <c r="F372" t="s">
        <v>1072</v>
      </c>
      <c r="G372" s="5"/>
    </row>
    <row r="373" spans="1:7" x14ac:dyDescent="0.2">
      <c r="A373" s="5"/>
      <c r="B373" s="5"/>
      <c r="C373" s="5"/>
      <c r="D373" t="s">
        <v>1073</v>
      </c>
      <c r="E373" t="s">
        <v>612</v>
      </c>
      <c r="F373" t="s">
        <v>1074</v>
      </c>
      <c r="G373" s="5"/>
    </row>
    <row r="374" spans="1:7" x14ac:dyDescent="0.2">
      <c r="A374" s="5"/>
      <c r="B374" s="5"/>
      <c r="C374" s="5"/>
      <c r="D374" t="s">
        <v>1075</v>
      </c>
      <c r="E374" t="s">
        <v>837</v>
      </c>
      <c r="F374" t="s">
        <v>1076</v>
      </c>
      <c r="G374" s="5"/>
    </row>
    <row r="375" spans="1:7" x14ac:dyDescent="0.2">
      <c r="A375" s="5"/>
      <c r="B375" s="5"/>
      <c r="C375" s="5"/>
      <c r="D375" t="s">
        <v>1077</v>
      </c>
      <c r="E375" t="s">
        <v>564</v>
      </c>
      <c r="F375" t="s">
        <v>1078</v>
      </c>
      <c r="G375" s="5"/>
    </row>
    <row r="376" spans="1:7" x14ac:dyDescent="0.2">
      <c r="A376" s="5"/>
      <c r="B376" s="5"/>
      <c r="C376" s="5"/>
      <c r="D376" t="s">
        <v>488</v>
      </c>
      <c r="E376" t="s">
        <v>607</v>
      </c>
      <c r="F376" t="s">
        <v>190</v>
      </c>
      <c r="G376" s="5"/>
    </row>
    <row r="377" spans="1:7" x14ac:dyDescent="0.2">
      <c r="A377" s="5"/>
      <c r="B377" s="5"/>
      <c r="C377" s="5"/>
      <c r="D377" t="s">
        <v>489</v>
      </c>
      <c r="E377" t="s">
        <v>566</v>
      </c>
      <c r="F377" t="s">
        <v>191</v>
      </c>
      <c r="G377" s="5"/>
    </row>
    <row r="378" spans="1:7" x14ac:dyDescent="0.2">
      <c r="A378" s="5"/>
      <c r="B378" s="5"/>
      <c r="C378" s="5"/>
      <c r="D378" t="s">
        <v>490</v>
      </c>
      <c r="E378" t="s">
        <v>566</v>
      </c>
      <c r="F378" t="s">
        <v>192</v>
      </c>
      <c r="G378" s="5"/>
    </row>
    <row r="379" spans="1:7" x14ac:dyDescent="0.2">
      <c r="A379" s="5"/>
      <c r="B379" s="5"/>
      <c r="C379" s="5"/>
      <c r="D379" t="s">
        <v>1079</v>
      </c>
      <c r="E379" t="s">
        <v>568</v>
      </c>
      <c r="F379" t="s">
        <v>1080</v>
      </c>
      <c r="G379" s="5"/>
    </row>
    <row r="380" spans="1:7" x14ac:dyDescent="0.2">
      <c r="A380" s="5"/>
      <c r="B380" s="5"/>
      <c r="C380" s="5"/>
      <c r="D380" t="s">
        <v>491</v>
      </c>
      <c r="E380" t="s">
        <v>618</v>
      </c>
      <c r="F380" t="s">
        <v>492</v>
      </c>
      <c r="G380" s="5"/>
    </row>
    <row r="381" spans="1:7" x14ac:dyDescent="0.2">
      <c r="A381" s="5"/>
      <c r="B381" s="5"/>
      <c r="C381" s="5"/>
      <c r="D381" t="s">
        <v>1081</v>
      </c>
      <c r="E381" t="s">
        <v>570</v>
      </c>
      <c r="F381" t="s">
        <v>1082</v>
      </c>
      <c r="G381" s="5"/>
    </row>
    <row r="382" spans="1:7" x14ac:dyDescent="0.2">
      <c r="A382" s="5"/>
      <c r="B382" s="5"/>
      <c r="C382" s="5"/>
      <c r="D382" t="s">
        <v>1083</v>
      </c>
      <c r="E382" t="s">
        <v>693</v>
      </c>
      <c r="F382" t="s">
        <v>1084</v>
      </c>
      <c r="G382" s="5"/>
    </row>
    <row r="383" spans="1:7" x14ac:dyDescent="0.2">
      <c r="A383" s="5"/>
      <c r="B383" s="5"/>
      <c r="C383" s="5"/>
      <c r="D383" t="s">
        <v>493</v>
      </c>
      <c r="E383" t="s">
        <v>570</v>
      </c>
      <c r="F383" t="s">
        <v>193</v>
      </c>
      <c r="G383" s="5"/>
    </row>
    <row r="384" spans="1:7" x14ac:dyDescent="0.2">
      <c r="A384" s="5"/>
      <c r="B384" s="5"/>
      <c r="C384" s="5"/>
      <c r="D384" t="s">
        <v>494</v>
      </c>
      <c r="E384" t="s">
        <v>585</v>
      </c>
      <c r="F384" t="s">
        <v>194</v>
      </c>
      <c r="G384" s="5"/>
    </row>
    <row r="385" spans="1:7" x14ac:dyDescent="0.2">
      <c r="A385" s="5"/>
      <c r="B385" s="5"/>
      <c r="C385" s="5"/>
      <c r="D385" t="s">
        <v>495</v>
      </c>
      <c r="E385" t="s">
        <v>567</v>
      </c>
      <c r="F385" t="s">
        <v>195</v>
      </c>
      <c r="G385" s="5"/>
    </row>
    <row r="386" spans="1:7" x14ac:dyDescent="0.2">
      <c r="A386" s="5"/>
      <c r="B386" s="5"/>
      <c r="C386" s="5"/>
      <c r="D386" t="s">
        <v>1085</v>
      </c>
      <c r="E386" t="s">
        <v>567</v>
      </c>
      <c r="F386" t="s">
        <v>1086</v>
      </c>
      <c r="G386" s="5"/>
    </row>
    <row r="387" spans="1:7" x14ac:dyDescent="0.2">
      <c r="A387" s="5"/>
      <c r="B387" s="5"/>
      <c r="C387" s="5"/>
      <c r="D387" t="s">
        <v>1087</v>
      </c>
      <c r="E387" t="s">
        <v>607</v>
      </c>
      <c r="F387" t="s">
        <v>1088</v>
      </c>
      <c r="G387" s="5"/>
    </row>
    <row r="388" spans="1:7" x14ac:dyDescent="0.2">
      <c r="A388" s="5"/>
      <c r="B388" s="5"/>
      <c r="C388" s="5"/>
      <c r="D388" t="s">
        <v>1089</v>
      </c>
      <c r="E388" t="s">
        <v>568</v>
      </c>
      <c r="F388" t="s">
        <v>1090</v>
      </c>
      <c r="G388" s="5"/>
    </row>
    <row r="389" spans="1:7" x14ac:dyDescent="0.2">
      <c r="A389" s="5"/>
      <c r="B389" s="5"/>
      <c r="C389" s="5"/>
      <c r="D389" t="s">
        <v>496</v>
      </c>
      <c r="E389" t="s">
        <v>677</v>
      </c>
      <c r="F389" t="s">
        <v>196</v>
      </c>
      <c r="G389" s="5"/>
    </row>
    <row r="390" spans="1:7" x14ac:dyDescent="0.2">
      <c r="A390" s="5"/>
      <c r="B390" s="5"/>
      <c r="C390" s="5"/>
      <c r="D390" t="s">
        <v>497</v>
      </c>
      <c r="E390" t="s">
        <v>622</v>
      </c>
      <c r="F390" t="s">
        <v>197</v>
      </c>
      <c r="G390" s="5"/>
    </row>
    <row r="391" spans="1:7" x14ac:dyDescent="0.2">
      <c r="A391" s="5"/>
      <c r="B391" s="5"/>
      <c r="C391" s="5"/>
      <c r="D391" t="s">
        <v>1091</v>
      </c>
      <c r="E391" t="s">
        <v>567</v>
      </c>
      <c r="F391" t="s">
        <v>1092</v>
      </c>
      <c r="G391" s="5"/>
    </row>
    <row r="392" spans="1:7" x14ac:dyDescent="0.2">
      <c r="A392" s="5"/>
      <c r="B392" s="5"/>
      <c r="C392" s="5"/>
      <c r="D392" t="s">
        <v>498</v>
      </c>
      <c r="E392" t="s">
        <v>622</v>
      </c>
      <c r="F392" t="s">
        <v>499</v>
      </c>
      <c r="G392" s="5"/>
    </row>
    <row r="393" spans="1:7" x14ac:dyDescent="0.2">
      <c r="A393" s="5"/>
      <c r="B393" s="5"/>
      <c r="C393" s="5"/>
      <c r="D393" t="s">
        <v>1093</v>
      </c>
      <c r="E393" t="s">
        <v>607</v>
      </c>
      <c r="F393" t="s">
        <v>1094</v>
      </c>
      <c r="G393" s="5"/>
    </row>
    <row r="394" spans="1:7" x14ac:dyDescent="0.2">
      <c r="A394" s="5"/>
      <c r="B394" s="5"/>
      <c r="C394" s="5"/>
      <c r="D394" t="s">
        <v>1095</v>
      </c>
      <c r="E394" t="s">
        <v>631</v>
      </c>
      <c r="F394" t="s">
        <v>1096</v>
      </c>
      <c r="G394" s="5"/>
    </row>
    <row r="395" spans="1:7" x14ac:dyDescent="0.2">
      <c r="A395" s="5"/>
      <c r="B395" s="5"/>
      <c r="C395" s="5"/>
      <c r="D395" t="s">
        <v>1097</v>
      </c>
      <c r="E395" t="s">
        <v>589</v>
      </c>
      <c r="F395" t="s">
        <v>1098</v>
      </c>
      <c r="G395" s="5"/>
    </row>
    <row r="396" spans="1:7" x14ac:dyDescent="0.2">
      <c r="A396" s="5"/>
      <c r="B396" s="5"/>
      <c r="C396" s="5"/>
      <c r="D396" t="s">
        <v>500</v>
      </c>
      <c r="E396" t="s">
        <v>566</v>
      </c>
      <c r="F396" t="s">
        <v>198</v>
      </c>
      <c r="G396" s="5"/>
    </row>
    <row r="397" spans="1:7" x14ac:dyDescent="0.2">
      <c r="A397" s="5"/>
      <c r="B397" s="5"/>
      <c r="C397" s="5"/>
      <c r="D397" t="s">
        <v>1099</v>
      </c>
      <c r="E397" t="s">
        <v>566</v>
      </c>
      <c r="F397" t="s">
        <v>1100</v>
      </c>
      <c r="G397" s="5"/>
    </row>
    <row r="398" spans="1:7" x14ac:dyDescent="0.2">
      <c r="A398" s="5"/>
      <c r="B398" s="5"/>
      <c r="C398" s="5"/>
      <c r="D398" t="s">
        <v>1101</v>
      </c>
      <c r="E398" t="s">
        <v>607</v>
      </c>
      <c r="F398" t="s">
        <v>1102</v>
      </c>
      <c r="G398" s="5"/>
    </row>
    <row r="399" spans="1:7" x14ac:dyDescent="0.2">
      <c r="A399" s="5"/>
      <c r="B399" s="5"/>
      <c r="C399" s="5"/>
      <c r="D399" t="s">
        <v>1103</v>
      </c>
      <c r="E399" t="s">
        <v>607</v>
      </c>
      <c r="F399" t="s">
        <v>1104</v>
      </c>
      <c r="G399" s="5"/>
    </row>
    <row r="400" spans="1:7" x14ac:dyDescent="0.2">
      <c r="A400" s="5"/>
      <c r="B400" s="5"/>
      <c r="C400" s="5"/>
      <c r="D400" t="s">
        <v>1105</v>
      </c>
      <c r="E400" t="s">
        <v>567</v>
      </c>
      <c r="F400" t="s">
        <v>1106</v>
      </c>
      <c r="G400" s="5"/>
    </row>
    <row r="401" spans="1:7" x14ac:dyDescent="0.2">
      <c r="A401" s="5"/>
      <c r="B401" s="5"/>
      <c r="C401" s="5"/>
      <c r="D401" t="s">
        <v>1107</v>
      </c>
      <c r="E401" t="s">
        <v>568</v>
      </c>
      <c r="F401" t="s">
        <v>1108</v>
      </c>
      <c r="G401" s="5"/>
    </row>
    <row r="402" spans="1:7" x14ac:dyDescent="0.2">
      <c r="A402" s="5"/>
      <c r="B402" s="5"/>
      <c r="C402" s="5"/>
      <c r="D402" t="s">
        <v>501</v>
      </c>
      <c r="E402" t="s">
        <v>570</v>
      </c>
      <c r="F402" t="s">
        <v>199</v>
      </c>
      <c r="G402" s="5"/>
    </row>
    <row r="403" spans="1:7" x14ac:dyDescent="0.2">
      <c r="A403" s="5"/>
      <c r="B403" s="5"/>
      <c r="C403" s="5"/>
      <c r="D403" t="s">
        <v>502</v>
      </c>
      <c r="E403" t="s">
        <v>566</v>
      </c>
      <c r="F403" t="s">
        <v>200</v>
      </c>
      <c r="G403" s="5"/>
    </row>
    <row r="404" spans="1:7" x14ac:dyDescent="0.2">
      <c r="A404" s="5"/>
      <c r="B404" s="5"/>
      <c r="C404" s="5"/>
      <c r="D404" t="s">
        <v>1109</v>
      </c>
      <c r="E404" t="s">
        <v>599</v>
      </c>
      <c r="F404" t="s">
        <v>1110</v>
      </c>
      <c r="G404" s="5"/>
    </row>
    <row r="405" spans="1:7" x14ac:dyDescent="0.2">
      <c r="A405" s="5"/>
      <c r="B405" s="5"/>
      <c r="C405" s="5"/>
      <c r="D405" t="s">
        <v>503</v>
      </c>
      <c r="E405" t="s">
        <v>962</v>
      </c>
      <c r="F405" t="s">
        <v>504</v>
      </c>
      <c r="G405" s="5"/>
    </row>
    <row r="406" spans="1:7" x14ac:dyDescent="0.2">
      <c r="A406" s="5"/>
      <c r="B406" s="5"/>
      <c r="C406" s="5"/>
      <c r="D406" t="s">
        <v>1111</v>
      </c>
      <c r="E406" t="s">
        <v>687</v>
      </c>
      <c r="F406" t="s">
        <v>1112</v>
      </c>
      <c r="G406" s="5"/>
    </row>
    <row r="407" spans="1:7" x14ac:dyDescent="0.2">
      <c r="A407" s="5"/>
      <c r="B407" s="5"/>
      <c r="C407" s="5"/>
      <c r="D407" t="s">
        <v>1113</v>
      </c>
      <c r="E407" t="s">
        <v>585</v>
      </c>
      <c r="F407" t="s">
        <v>1114</v>
      </c>
      <c r="G407" s="5"/>
    </row>
    <row r="408" spans="1:7" x14ac:dyDescent="0.2">
      <c r="A408" s="5"/>
      <c r="B408" s="5"/>
      <c r="C408" s="5"/>
      <c r="D408" t="s">
        <v>1115</v>
      </c>
      <c r="E408" t="s">
        <v>570</v>
      </c>
      <c r="F408" t="s">
        <v>1116</v>
      </c>
      <c r="G408" s="5"/>
    </row>
    <row r="409" spans="1:7" x14ac:dyDescent="0.2">
      <c r="A409" s="5"/>
      <c r="B409" s="5"/>
      <c r="C409" s="5"/>
      <c r="D409" t="s">
        <v>1117</v>
      </c>
      <c r="E409" t="s">
        <v>607</v>
      </c>
      <c r="F409" t="s">
        <v>1118</v>
      </c>
      <c r="G409" s="5"/>
    </row>
    <row r="410" spans="1:7" x14ac:dyDescent="0.2">
      <c r="A410" s="5"/>
      <c r="B410" s="5"/>
      <c r="C410" s="5"/>
      <c r="D410" t="s">
        <v>1119</v>
      </c>
      <c r="E410" t="s">
        <v>567</v>
      </c>
      <c r="F410" t="s">
        <v>1120</v>
      </c>
      <c r="G410" s="5"/>
    </row>
    <row r="411" spans="1:7" x14ac:dyDescent="0.2">
      <c r="A411" s="5"/>
      <c r="B411" s="5"/>
      <c r="C411" s="5"/>
      <c r="D411" t="s">
        <v>1121</v>
      </c>
      <c r="E411" t="s">
        <v>631</v>
      </c>
      <c r="F411" t="s">
        <v>1122</v>
      </c>
      <c r="G411" s="5"/>
    </row>
    <row r="412" spans="1:7" x14ac:dyDescent="0.2">
      <c r="A412" s="5"/>
      <c r="B412" s="5"/>
      <c r="C412" s="5"/>
      <c r="D412" t="s">
        <v>505</v>
      </c>
      <c r="E412" t="s">
        <v>631</v>
      </c>
      <c r="F412" t="s">
        <v>506</v>
      </c>
      <c r="G412" s="5"/>
    </row>
    <row r="413" spans="1:7" x14ac:dyDescent="0.2">
      <c r="A413" s="5"/>
      <c r="B413" s="5"/>
      <c r="C413" s="5"/>
      <c r="D413" t="s">
        <v>1123</v>
      </c>
      <c r="E413" t="s">
        <v>564</v>
      </c>
      <c r="F413" t="s">
        <v>1124</v>
      </c>
      <c r="G413" s="5"/>
    </row>
    <row r="414" spans="1:7" x14ac:dyDescent="0.2">
      <c r="A414" s="5"/>
      <c r="B414" s="5"/>
      <c r="C414" s="5"/>
      <c r="D414" t="s">
        <v>507</v>
      </c>
      <c r="E414" t="s">
        <v>567</v>
      </c>
      <c r="F414" t="s">
        <v>508</v>
      </c>
      <c r="G414" s="5"/>
    </row>
    <row r="415" spans="1:7" x14ac:dyDescent="0.2">
      <c r="A415" s="5"/>
      <c r="B415" s="5"/>
      <c r="C415" s="5"/>
      <c r="D415" t="s">
        <v>509</v>
      </c>
      <c r="E415" t="s">
        <v>570</v>
      </c>
      <c r="F415" t="s">
        <v>201</v>
      </c>
      <c r="G415" s="5"/>
    </row>
    <row r="416" spans="1:7" x14ac:dyDescent="0.2">
      <c r="A416" s="5"/>
      <c r="B416" s="5"/>
      <c r="C416" s="5"/>
      <c r="D416" t="s">
        <v>1125</v>
      </c>
      <c r="E416" t="s">
        <v>607</v>
      </c>
      <c r="F416" t="s">
        <v>1126</v>
      </c>
      <c r="G416" s="5"/>
    </row>
    <row r="417" spans="1:7" x14ac:dyDescent="0.2">
      <c r="A417" s="5"/>
      <c r="B417" s="5"/>
      <c r="C417" s="5"/>
      <c r="D417" t="s">
        <v>510</v>
      </c>
      <c r="E417" t="s">
        <v>849</v>
      </c>
      <c r="F417" t="s">
        <v>202</v>
      </c>
      <c r="G417" s="5"/>
    </row>
    <row r="418" spans="1:7" x14ac:dyDescent="0.2">
      <c r="A418" s="5"/>
      <c r="B418" s="5"/>
      <c r="C418" s="5"/>
      <c r="D418" t="s">
        <v>1127</v>
      </c>
      <c r="E418" t="s">
        <v>568</v>
      </c>
      <c r="F418" t="s">
        <v>1128</v>
      </c>
      <c r="G418" s="5"/>
    </row>
    <row r="419" spans="1:7" x14ac:dyDescent="0.2">
      <c r="A419" s="5"/>
      <c r="B419" s="5"/>
      <c r="C419" s="5"/>
      <c r="D419" t="s">
        <v>1129</v>
      </c>
      <c r="E419" t="s">
        <v>564</v>
      </c>
      <c r="F419" t="s">
        <v>1130</v>
      </c>
      <c r="G419" s="5"/>
    </row>
    <row r="420" spans="1:7" x14ac:dyDescent="0.2">
      <c r="A420" s="5"/>
      <c r="B420" s="5"/>
      <c r="C420" s="5"/>
      <c r="D420" t="s">
        <v>511</v>
      </c>
      <c r="E420" t="s">
        <v>570</v>
      </c>
      <c r="F420" t="s">
        <v>203</v>
      </c>
      <c r="G420" s="5"/>
    </row>
    <row r="421" spans="1:7" x14ac:dyDescent="0.2">
      <c r="A421" s="5"/>
      <c r="B421" s="5"/>
      <c r="C421" s="5"/>
      <c r="D421" t="s">
        <v>512</v>
      </c>
      <c r="E421" t="s">
        <v>962</v>
      </c>
      <c r="F421" t="s">
        <v>204</v>
      </c>
      <c r="G421" s="5"/>
    </row>
    <row r="422" spans="1:7" x14ac:dyDescent="0.2">
      <c r="A422" s="5"/>
      <c r="B422" s="5"/>
      <c r="C422" s="5"/>
      <c r="D422" t="s">
        <v>1131</v>
      </c>
      <c r="E422" t="s">
        <v>568</v>
      </c>
      <c r="F422" t="s">
        <v>1132</v>
      </c>
      <c r="G422" s="5"/>
    </row>
    <row r="423" spans="1:7" x14ac:dyDescent="0.2">
      <c r="A423" s="5"/>
      <c r="B423" s="5"/>
      <c r="C423" s="5"/>
      <c r="D423" t="s">
        <v>1133</v>
      </c>
      <c r="E423" t="s">
        <v>612</v>
      </c>
      <c r="F423" t="s">
        <v>1134</v>
      </c>
      <c r="G423" s="5"/>
    </row>
    <row r="424" spans="1:7" x14ac:dyDescent="0.2">
      <c r="A424" s="5"/>
      <c r="B424" s="5"/>
      <c r="C424" s="5"/>
      <c r="D424" t="s">
        <v>1135</v>
      </c>
      <c r="E424" t="s">
        <v>567</v>
      </c>
      <c r="F424" t="s">
        <v>1136</v>
      </c>
      <c r="G424" s="5"/>
    </row>
    <row r="425" spans="1:7" x14ac:dyDescent="0.2">
      <c r="A425" s="5"/>
      <c r="B425" s="5"/>
      <c r="C425" s="5"/>
      <c r="D425" t="s">
        <v>1137</v>
      </c>
      <c r="E425" t="s">
        <v>564</v>
      </c>
      <c r="F425" t="s">
        <v>1138</v>
      </c>
      <c r="G425" s="5"/>
    </row>
    <row r="426" spans="1:7" x14ac:dyDescent="0.2">
      <c r="A426" s="5"/>
      <c r="B426" s="5"/>
      <c r="C426" s="5"/>
      <c r="D426" t="s">
        <v>1139</v>
      </c>
      <c r="E426" t="s">
        <v>566</v>
      </c>
      <c r="F426" t="s">
        <v>1140</v>
      </c>
      <c r="G426" s="5"/>
    </row>
    <row r="427" spans="1:7" x14ac:dyDescent="0.2">
      <c r="A427" s="5"/>
      <c r="B427" s="5"/>
      <c r="C427" s="5"/>
      <c r="D427" t="s">
        <v>1141</v>
      </c>
      <c r="E427" t="s">
        <v>579</v>
      </c>
      <c r="F427" t="s">
        <v>1142</v>
      </c>
      <c r="G427" s="5"/>
    </row>
    <row r="428" spans="1:7" x14ac:dyDescent="0.2">
      <c r="A428" s="5"/>
      <c r="B428" s="5"/>
      <c r="C428" s="5"/>
      <c r="D428" t="s">
        <v>1143</v>
      </c>
      <c r="E428" t="s">
        <v>572</v>
      </c>
      <c r="F428" t="s">
        <v>1144</v>
      </c>
      <c r="G428" s="5"/>
    </row>
    <row r="429" spans="1:7" x14ac:dyDescent="0.2">
      <c r="A429" s="5"/>
      <c r="B429" s="5"/>
      <c r="C429" s="5"/>
      <c r="D429" t="s">
        <v>1145</v>
      </c>
      <c r="E429" t="s">
        <v>607</v>
      </c>
      <c r="F429" t="s">
        <v>1146</v>
      </c>
      <c r="G429" s="5"/>
    </row>
    <row r="430" spans="1:7" x14ac:dyDescent="0.2">
      <c r="A430" s="5"/>
      <c r="B430" s="5"/>
      <c r="C430" s="5"/>
      <c r="D430" t="s">
        <v>513</v>
      </c>
      <c r="E430" t="s">
        <v>591</v>
      </c>
      <c r="F430" t="s">
        <v>205</v>
      </c>
      <c r="G430" s="5"/>
    </row>
    <row r="431" spans="1:7" x14ac:dyDescent="0.2">
      <c r="A431" s="5"/>
      <c r="B431" s="5"/>
      <c r="C431" s="5"/>
      <c r="D431" t="s">
        <v>1147</v>
      </c>
      <c r="E431" t="s">
        <v>567</v>
      </c>
      <c r="F431" t="s">
        <v>1148</v>
      </c>
      <c r="G431" s="5"/>
    </row>
    <row r="432" spans="1:7" x14ac:dyDescent="0.2">
      <c r="A432" s="5"/>
      <c r="B432" s="5"/>
      <c r="C432" s="5"/>
      <c r="D432" t="s">
        <v>1149</v>
      </c>
      <c r="E432" t="s">
        <v>568</v>
      </c>
      <c r="F432" t="s">
        <v>1150</v>
      </c>
      <c r="G432" s="5"/>
    </row>
    <row r="433" spans="1:7" x14ac:dyDescent="0.2">
      <c r="A433" s="5"/>
      <c r="B433" s="5"/>
      <c r="C433" s="5"/>
      <c r="D433" t="s">
        <v>1151</v>
      </c>
      <c r="E433" t="s">
        <v>566</v>
      </c>
      <c r="F433" t="s">
        <v>1152</v>
      </c>
      <c r="G433" s="5"/>
    </row>
    <row r="434" spans="1:7" x14ac:dyDescent="0.2">
      <c r="A434" s="5"/>
      <c r="B434" s="5"/>
      <c r="C434" s="5"/>
      <c r="D434" t="s">
        <v>514</v>
      </c>
      <c r="E434" t="s">
        <v>564</v>
      </c>
      <c r="F434" t="s">
        <v>206</v>
      </c>
      <c r="G434" s="5"/>
    </row>
    <row r="435" spans="1:7" x14ac:dyDescent="0.2">
      <c r="A435" s="5"/>
      <c r="B435" s="5"/>
      <c r="C435" s="5"/>
      <c r="D435" t="s">
        <v>1153</v>
      </c>
      <c r="E435" t="s">
        <v>585</v>
      </c>
      <c r="F435" t="s">
        <v>1154</v>
      </c>
      <c r="G435" s="5"/>
    </row>
    <row r="436" spans="1:7" x14ac:dyDescent="0.2">
      <c r="A436" s="5"/>
      <c r="B436" s="5"/>
      <c r="C436" s="5"/>
      <c r="D436" t="s">
        <v>515</v>
      </c>
      <c r="E436" t="s">
        <v>570</v>
      </c>
      <c r="F436" t="s">
        <v>207</v>
      </c>
      <c r="G436" s="5"/>
    </row>
    <row r="437" spans="1:7" x14ac:dyDescent="0.2">
      <c r="A437" s="5"/>
      <c r="B437" s="5"/>
      <c r="C437" s="5"/>
      <c r="D437" t="s">
        <v>1155</v>
      </c>
      <c r="E437" t="s">
        <v>599</v>
      </c>
      <c r="F437" t="s">
        <v>1156</v>
      </c>
      <c r="G437" s="5"/>
    </row>
    <row r="438" spans="1:7" x14ac:dyDescent="0.2">
      <c r="A438" s="5"/>
      <c r="B438" s="5"/>
      <c r="C438" s="5"/>
      <c r="D438" t="s">
        <v>1157</v>
      </c>
      <c r="E438" t="s">
        <v>693</v>
      </c>
      <c r="F438" t="s">
        <v>1158</v>
      </c>
      <c r="G438" s="5"/>
    </row>
    <row r="439" spans="1:7" x14ac:dyDescent="0.2">
      <c r="A439" s="5"/>
      <c r="B439" s="5"/>
      <c r="C439" s="5"/>
      <c r="D439" t="s">
        <v>1159</v>
      </c>
      <c r="E439" t="s">
        <v>564</v>
      </c>
      <c r="F439" t="s">
        <v>1160</v>
      </c>
      <c r="G439" s="5"/>
    </row>
    <row r="440" spans="1:7" x14ac:dyDescent="0.2">
      <c r="A440" s="5"/>
      <c r="B440" s="5"/>
      <c r="C440" s="5"/>
      <c r="D440" t="s">
        <v>516</v>
      </c>
      <c r="E440" t="s">
        <v>73</v>
      </c>
      <c r="F440" t="s">
        <v>208</v>
      </c>
      <c r="G440" s="5"/>
    </row>
    <row r="441" spans="1:7" x14ac:dyDescent="0.2">
      <c r="A441" s="5"/>
      <c r="B441" s="5"/>
      <c r="C441" s="5"/>
      <c r="D441" t="s">
        <v>517</v>
      </c>
      <c r="E441" t="s">
        <v>677</v>
      </c>
      <c r="F441" t="s">
        <v>518</v>
      </c>
      <c r="G441" s="5"/>
    </row>
    <row r="442" spans="1:7" x14ac:dyDescent="0.2">
      <c r="A442" s="5"/>
      <c r="B442" s="5"/>
      <c r="C442" s="5"/>
      <c r="D442" t="s">
        <v>519</v>
      </c>
      <c r="E442" t="s">
        <v>567</v>
      </c>
      <c r="F442" t="s">
        <v>209</v>
      </c>
      <c r="G442" s="5"/>
    </row>
    <row r="443" spans="1:7" x14ac:dyDescent="0.2">
      <c r="A443" s="5"/>
      <c r="B443" s="5"/>
      <c r="C443" s="5"/>
      <c r="D443" t="s">
        <v>1161</v>
      </c>
      <c r="E443" t="s">
        <v>589</v>
      </c>
      <c r="F443" t="s">
        <v>1162</v>
      </c>
      <c r="G443" s="5"/>
    </row>
    <row r="444" spans="1:7" x14ac:dyDescent="0.2">
      <c r="A444" s="5"/>
      <c r="B444" s="5"/>
      <c r="C444" s="5"/>
      <c r="D444" t="s">
        <v>520</v>
      </c>
      <c r="E444" t="s">
        <v>726</v>
      </c>
      <c r="F444" t="s">
        <v>210</v>
      </c>
      <c r="G444" s="5"/>
    </row>
    <row r="445" spans="1:7" x14ac:dyDescent="0.2">
      <c r="A445" s="5"/>
      <c r="B445" s="5"/>
      <c r="C445" s="5"/>
      <c r="D445" t="s">
        <v>1163</v>
      </c>
      <c r="E445" t="s">
        <v>631</v>
      </c>
      <c r="F445" t="s">
        <v>1164</v>
      </c>
      <c r="G445" s="5"/>
    </row>
    <row r="446" spans="1:7" x14ac:dyDescent="0.2">
      <c r="A446" s="5"/>
      <c r="B446" s="5"/>
      <c r="C446" s="5"/>
      <c r="D446" t="s">
        <v>1165</v>
      </c>
      <c r="E446" t="s">
        <v>849</v>
      </c>
      <c r="F446" t="s">
        <v>1166</v>
      </c>
      <c r="G446" s="5"/>
    </row>
    <row r="447" spans="1:7" x14ac:dyDescent="0.2">
      <c r="A447" s="5"/>
      <c r="B447" s="5"/>
      <c r="C447" s="5"/>
      <c r="D447" t="s">
        <v>521</v>
      </c>
      <c r="E447" t="s">
        <v>567</v>
      </c>
      <c r="F447" t="s">
        <v>522</v>
      </c>
      <c r="G447" s="5"/>
    </row>
    <row r="448" spans="1:7" x14ac:dyDescent="0.2">
      <c r="A448" s="5"/>
      <c r="B448" s="5"/>
      <c r="C448" s="5"/>
      <c r="D448" t="s">
        <v>1167</v>
      </c>
      <c r="E448" t="s">
        <v>572</v>
      </c>
      <c r="F448" t="s">
        <v>1168</v>
      </c>
      <c r="G448" s="5"/>
    </row>
    <row r="449" spans="1:7" x14ac:dyDescent="0.2">
      <c r="A449" s="5"/>
      <c r="B449" s="5"/>
      <c r="C449" s="5"/>
      <c r="D449" t="s">
        <v>523</v>
      </c>
      <c r="E449" t="s">
        <v>564</v>
      </c>
      <c r="F449" t="s">
        <v>211</v>
      </c>
      <c r="G449" s="5"/>
    </row>
    <row r="450" spans="1:7" x14ac:dyDescent="0.2">
      <c r="A450" s="5"/>
      <c r="B450" s="5"/>
      <c r="C450" s="5"/>
      <c r="D450" t="s">
        <v>524</v>
      </c>
      <c r="E450" t="s">
        <v>570</v>
      </c>
      <c r="F450" t="s">
        <v>212</v>
      </c>
      <c r="G450" s="5"/>
    </row>
    <row r="451" spans="1:7" x14ac:dyDescent="0.2">
      <c r="A451" s="5"/>
      <c r="B451" s="5"/>
      <c r="C451" s="5"/>
      <c r="D451" t="s">
        <v>1169</v>
      </c>
      <c r="E451" t="s">
        <v>564</v>
      </c>
      <c r="F451" t="s">
        <v>1170</v>
      </c>
      <c r="G451" s="5"/>
    </row>
    <row r="452" spans="1:7" x14ac:dyDescent="0.2">
      <c r="A452" s="5"/>
      <c r="B452" s="5"/>
      <c r="C452" s="5"/>
      <c r="D452" t="s">
        <v>1171</v>
      </c>
      <c r="E452" t="s">
        <v>677</v>
      </c>
      <c r="F452" t="s">
        <v>1172</v>
      </c>
      <c r="G452" s="5"/>
    </row>
    <row r="453" spans="1:7" x14ac:dyDescent="0.2">
      <c r="A453" s="5"/>
      <c r="B453" s="5"/>
      <c r="C453" s="5"/>
      <c r="D453" t="s">
        <v>525</v>
      </c>
      <c r="E453" t="s">
        <v>572</v>
      </c>
      <c r="F453" t="s">
        <v>213</v>
      </c>
      <c r="G453" s="5"/>
    </row>
    <row r="454" spans="1:7" x14ac:dyDescent="0.2">
      <c r="A454" s="5"/>
      <c r="B454" s="5"/>
      <c r="C454" s="5"/>
      <c r="D454" t="s">
        <v>526</v>
      </c>
      <c r="E454" t="s">
        <v>583</v>
      </c>
      <c r="F454" t="s">
        <v>214</v>
      </c>
      <c r="G454" s="5"/>
    </row>
    <row r="455" spans="1:7" x14ac:dyDescent="0.2">
      <c r="A455" s="5"/>
      <c r="B455" s="5"/>
      <c r="C455" s="5"/>
      <c r="D455" t="s">
        <v>1173</v>
      </c>
      <c r="E455" t="s">
        <v>568</v>
      </c>
      <c r="F455" t="s">
        <v>1174</v>
      </c>
      <c r="G455" s="5"/>
    </row>
    <row r="456" spans="1:7" x14ac:dyDescent="0.2">
      <c r="A456" s="5"/>
      <c r="B456" s="5"/>
      <c r="C456" s="5"/>
      <c r="D456" t="s">
        <v>527</v>
      </c>
      <c r="E456" t="s">
        <v>585</v>
      </c>
      <c r="F456" t="s">
        <v>215</v>
      </c>
      <c r="G456" s="5"/>
    </row>
    <row r="457" spans="1:7" x14ac:dyDescent="0.2">
      <c r="A457" s="5"/>
      <c r="B457" s="5"/>
      <c r="C457" s="5"/>
      <c r="D457" t="s">
        <v>1175</v>
      </c>
      <c r="E457" t="s">
        <v>591</v>
      </c>
      <c r="F457" t="s">
        <v>1176</v>
      </c>
      <c r="G457" s="5"/>
    </row>
    <row r="458" spans="1:7" x14ac:dyDescent="0.2">
      <c r="A458" s="5"/>
      <c r="B458" s="5"/>
      <c r="C458" s="5"/>
      <c r="D458" t="s">
        <v>1177</v>
      </c>
      <c r="E458" t="s">
        <v>687</v>
      </c>
      <c r="F458" t="s">
        <v>1178</v>
      </c>
      <c r="G458" s="5"/>
    </row>
    <row r="459" spans="1:7" x14ac:dyDescent="0.2">
      <c r="A459" s="5"/>
      <c r="B459" s="5"/>
      <c r="C459" s="5"/>
      <c r="D459" t="s">
        <v>1179</v>
      </c>
      <c r="E459" t="s">
        <v>631</v>
      </c>
      <c r="F459" t="s">
        <v>1180</v>
      </c>
      <c r="G459" s="5"/>
    </row>
    <row r="460" spans="1:7" x14ac:dyDescent="0.2">
      <c r="A460" s="5"/>
      <c r="B460" s="5"/>
      <c r="C460" s="5"/>
      <c r="D460" t="s">
        <v>1181</v>
      </c>
      <c r="E460" t="s">
        <v>567</v>
      </c>
      <c r="F460" t="s">
        <v>1182</v>
      </c>
      <c r="G460" s="5"/>
    </row>
    <row r="461" spans="1:7" x14ac:dyDescent="0.2">
      <c r="A461" s="5"/>
      <c r="B461" s="5"/>
      <c r="C461" s="5"/>
      <c r="D461" t="s">
        <v>1183</v>
      </c>
      <c r="E461" t="s">
        <v>612</v>
      </c>
      <c r="F461" t="s">
        <v>1184</v>
      </c>
      <c r="G461" s="5"/>
    </row>
    <row r="462" spans="1:7" x14ac:dyDescent="0.2">
      <c r="A462" s="5"/>
      <c r="B462" s="5"/>
      <c r="C462" s="5"/>
      <c r="D462" t="s">
        <v>1185</v>
      </c>
      <c r="E462" t="s">
        <v>568</v>
      </c>
      <c r="F462" t="s">
        <v>1186</v>
      </c>
      <c r="G462" s="5"/>
    </row>
    <row r="463" spans="1:7" x14ac:dyDescent="0.2">
      <c r="A463" s="5"/>
      <c r="B463" s="5"/>
      <c r="C463" s="5"/>
      <c r="D463" t="s">
        <v>1187</v>
      </c>
      <c r="E463" t="s">
        <v>568</v>
      </c>
      <c r="F463" t="s">
        <v>1188</v>
      </c>
      <c r="G463" s="5"/>
    </row>
    <row r="464" spans="1:7" x14ac:dyDescent="0.2">
      <c r="A464" s="5"/>
      <c r="B464" s="5"/>
      <c r="C464" s="5"/>
      <c r="D464" t="s">
        <v>1189</v>
      </c>
      <c r="E464" t="s">
        <v>564</v>
      </c>
      <c r="F464" t="s">
        <v>1190</v>
      </c>
      <c r="G464" s="5"/>
    </row>
    <row r="465" spans="1:7" x14ac:dyDescent="0.2">
      <c r="A465" s="5"/>
      <c r="B465" s="5"/>
      <c r="C465" s="5"/>
      <c r="D465" t="s">
        <v>1191</v>
      </c>
      <c r="E465" t="s">
        <v>567</v>
      </c>
      <c r="F465" t="s">
        <v>1192</v>
      </c>
      <c r="G465" s="5"/>
    </row>
    <row r="466" spans="1:7" x14ac:dyDescent="0.2">
      <c r="A466" s="5"/>
      <c r="B466" s="5"/>
      <c r="C466" s="5"/>
      <c r="D466" t="s">
        <v>1193</v>
      </c>
      <c r="E466" t="s">
        <v>567</v>
      </c>
      <c r="F466" t="s">
        <v>1194</v>
      </c>
      <c r="G466" s="5"/>
    </row>
    <row r="467" spans="1:7" x14ac:dyDescent="0.2">
      <c r="A467" s="5"/>
      <c r="B467" s="5"/>
      <c r="C467" s="5"/>
      <c r="D467" t="s">
        <v>1195</v>
      </c>
      <c r="E467" t="s">
        <v>567</v>
      </c>
      <c r="F467" t="s">
        <v>1196</v>
      </c>
      <c r="G467" s="5"/>
    </row>
    <row r="468" spans="1:7" x14ac:dyDescent="0.2">
      <c r="A468" s="5"/>
      <c r="B468" s="5"/>
      <c r="C468" s="5"/>
      <c r="D468" t="s">
        <v>1197</v>
      </c>
      <c r="E468" t="s">
        <v>622</v>
      </c>
      <c r="F468" t="s">
        <v>1198</v>
      </c>
      <c r="G468" s="5"/>
    </row>
    <row r="469" spans="1:7" x14ac:dyDescent="0.2">
      <c r="A469" s="5"/>
      <c r="B469" s="5"/>
      <c r="C469" s="5"/>
      <c r="D469" t="s">
        <v>528</v>
      </c>
      <c r="E469" t="s">
        <v>564</v>
      </c>
      <c r="F469" t="s">
        <v>1199</v>
      </c>
      <c r="G469" s="5"/>
    </row>
    <row r="470" spans="1:7" x14ac:dyDescent="0.2">
      <c r="A470" s="5"/>
      <c r="B470" s="5"/>
      <c r="C470" s="5"/>
      <c r="D470" t="s">
        <v>529</v>
      </c>
      <c r="E470" t="s">
        <v>589</v>
      </c>
      <c r="F470" t="s">
        <v>216</v>
      </c>
      <c r="G470" s="5"/>
    </row>
    <row r="471" spans="1:7" x14ac:dyDescent="0.2">
      <c r="A471" s="5"/>
      <c r="B471" s="5"/>
      <c r="C471" s="5"/>
      <c r="D471" t="s">
        <v>1200</v>
      </c>
      <c r="E471" t="s">
        <v>585</v>
      </c>
      <c r="F471" t="s">
        <v>1201</v>
      </c>
      <c r="G471" s="5"/>
    </row>
    <row r="472" spans="1:7" x14ac:dyDescent="0.2">
      <c r="A472" s="5"/>
      <c r="B472" s="5"/>
      <c r="C472" s="5"/>
      <c r="D472" t="s">
        <v>1202</v>
      </c>
      <c r="E472" t="s">
        <v>564</v>
      </c>
      <c r="F472" t="s">
        <v>1203</v>
      </c>
      <c r="G472" s="5"/>
    </row>
    <row r="473" spans="1:7" x14ac:dyDescent="0.2">
      <c r="A473" s="5"/>
      <c r="B473" s="5"/>
      <c r="C473" s="5"/>
      <c r="D473" t="s">
        <v>1204</v>
      </c>
      <c r="E473" t="s">
        <v>612</v>
      </c>
      <c r="F473" t="s">
        <v>1205</v>
      </c>
      <c r="G473" s="5"/>
    </row>
    <row r="474" spans="1:7" x14ac:dyDescent="0.2">
      <c r="A474" s="5"/>
      <c r="B474" s="5"/>
      <c r="C474" s="5"/>
      <c r="D474" t="s">
        <v>530</v>
      </c>
      <c r="E474" t="s">
        <v>585</v>
      </c>
      <c r="F474" t="s">
        <v>217</v>
      </c>
      <c r="G474" s="5"/>
    </row>
    <row r="475" spans="1:7" x14ac:dyDescent="0.2">
      <c r="A475" s="5"/>
      <c r="B475" s="5"/>
      <c r="C475" s="5"/>
      <c r="D475" t="s">
        <v>531</v>
      </c>
      <c r="E475" t="s">
        <v>726</v>
      </c>
      <c r="F475" t="s">
        <v>218</v>
      </c>
      <c r="G475" s="5"/>
    </row>
    <row r="476" spans="1:7" x14ac:dyDescent="0.2">
      <c r="A476" s="5"/>
      <c r="B476" s="5"/>
      <c r="C476" s="5"/>
      <c r="D476" t="s">
        <v>1206</v>
      </c>
      <c r="E476" t="s">
        <v>564</v>
      </c>
      <c r="F476" t="s">
        <v>1207</v>
      </c>
      <c r="G476" s="5"/>
    </row>
    <row r="477" spans="1:7" x14ac:dyDescent="0.2">
      <c r="A477" s="5"/>
      <c r="B477" s="5"/>
      <c r="C477" s="5"/>
      <c r="D477" t="s">
        <v>532</v>
      </c>
      <c r="E477" t="s">
        <v>570</v>
      </c>
      <c r="F477" t="s">
        <v>219</v>
      </c>
      <c r="G477" s="5"/>
    </row>
    <row r="478" spans="1:7" x14ac:dyDescent="0.2">
      <c r="A478" s="5"/>
      <c r="B478" s="5"/>
      <c r="C478" s="5"/>
      <c r="D478" t="s">
        <v>1208</v>
      </c>
      <c r="E478" t="s">
        <v>566</v>
      </c>
      <c r="F478" t="s">
        <v>1209</v>
      </c>
      <c r="G478" s="5"/>
    </row>
    <row r="479" spans="1:7" x14ac:dyDescent="0.2">
      <c r="A479" s="5"/>
      <c r="B479" s="5"/>
      <c r="C479" s="5"/>
      <c r="D479" t="s">
        <v>1210</v>
      </c>
      <c r="E479" t="s">
        <v>574</v>
      </c>
      <c r="F479" t="s">
        <v>1211</v>
      </c>
      <c r="G479" s="5"/>
    </row>
    <row r="480" spans="1:7" x14ac:dyDescent="0.2">
      <c r="A480" s="5"/>
      <c r="B480" s="5"/>
      <c r="C480" s="5"/>
      <c r="D480" t="s">
        <v>1212</v>
      </c>
      <c r="E480" t="s">
        <v>585</v>
      </c>
      <c r="F480" t="s">
        <v>1213</v>
      </c>
      <c r="G480" s="5"/>
    </row>
    <row r="481" spans="1:7" x14ac:dyDescent="0.2">
      <c r="A481" s="5"/>
      <c r="B481" s="5"/>
      <c r="C481" s="5"/>
      <c r="D481" t="s">
        <v>533</v>
      </c>
      <c r="E481" t="s">
        <v>564</v>
      </c>
      <c r="F481" t="s">
        <v>220</v>
      </c>
      <c r="G481" s="5"/>
    </row>
    <row r="482" spans="1:7" x14ac:dyDescent="0.2">
      <c r="A482" s="5"/>
      <c r="B482" s="5"/>
      <c r="C482" s="5"/>
      <c r="D482" t="s">
        <v>534</v>
      </c>
      <c r="E482" t="s">
        <v>567</v>
      </c>
      <c r="F482" t="s">
        <v>221</v>
      </c>
      <c r="G482" s="5"/>
    </row>
    <row r="483" spans="1:7" x14ac:dyDescent="0.2">
      <c r="A483" s="5"/>
      <c r="B483" s="5"/>
      <c r="C483" s="5"/>
      <c r="D483" t="s">
        <v>1214</v>
      </c>
      <c r="E483" t="s">
        <v>631</v>
      </c>
      <c r="F483" t="s">
        <v>535</v>
      </c>
      <c r="G483" s="5"/>
    </row>
    <row r="484" spans="1:7" x14ac:dyDescent="0.2">
      <c r="A484" s="5"/>
      <c r="B484" s="5"/>
      <c r="C484" s="5"/>
      <c r="D484" t="s">
        <v>1215</v>
      </c>
      <c r="E484" t="s">
        <v>570</v>
      </c>
      <c r="F484" t="s">
        <v>1216</v>
      </c>
      <c r="G484" s="5"/>
    </row>
    <row r="485" spans="1:7" x14ac:dyDescent="0.2">
      <c r="A485" s="5"/>
      <c r="B485" s="5"/>
      <c r="C485" s="5"/>
      <c r="D485" t="s">
        <v>1217</v>
      </c>
      <c r="E485" t="s">
        <v>567</v>
      </c>
      <c r="F485" t="s">
        <v>1218</v>
      </c>
      <c r="G485" s="5"/>
    </row>
    <row r="486" spans="1:7" x14ac:dyDescent="0.2">
      <c r="A486" s="5"/>
      <c r="B486" s="5"/>
      <c r="C486" s="5"/>
      <c r="D486" t="s">
        <v>536</v>
      </c>
      <c r="E486" t="s">
        <v>622</v>
      </c>
      <c r="F486" t="s">
        <v>222</v>
      </c>
      <c r="G486" s="5"/>
    </row>
    <row r="487" spans="1:7" x14ac:dyDescent="0.2">
      <c r="A487" s="5"/>
      <c r="B487" s="5"/>
      <c r="C487" s="5"/>
      <c r="D487" t="s">
        <v>1219</v>
      </c>
      <c r="E487" t="s">
        <v>585</v>
      </c>
      <c r="F487" t="s">
        <v>1220</v>
      </c>
      <c r="G487" s="5"/>
    </row>
    <row r="488" spans="1:7" x14ac:dyDescent="0.2">
      <c r="A488" s="5"/>
      <c r="B488" s="5"/>
      <c r="C488" s="5"/>
      <c r="D488" t="s">
        <v>537</v>
      </c>
      <c r="E488" t="s">
        <v>589</v>
      </c>
      <c r="F488" t="s">
        <v>538</v>
      </c>
      <c r="G488" s="5"/>
    </row>
    <row r="489" spans="1:7" x14ac:dyDescent="0.2">
      <c r="A489" s="5"/>
      <c r="B489" s="5"/>
      <c r="C489" s="5"/>
      <c r="D489" t="s">
        <v>539</v>
      </c>
      <c r="E489" t="s">
        <v>570</v>
      </c>
      <c r="F489" t="s">
        <v>223</v>
      </c>
      <c r="G489" s="5"/>
    </row>
    <row r="490" spans="1:7" x14ac:dyDescent="0.2">
      <c r="A490" s="5"/>
      <c r="B490" s="5"/>
      <c r="C490" s="5"/>
      <c r="D490" t="s">
        <v>1221</v>
      </c>
      <c r="E490" t="s">
        <v>570</v>
      </c>
      <c r="F490" t="s">
        <v>1222</v>
      </c>
      <c r="G490" s="5"/>
    </row>
    <row r="491" spans="1:7" x14ac:dyDescent="0.2">
      <c r="A491" s="5"/>
      <c r="B491" s="5"/>
      <c r="C491" s="5"/>
      <c r="D491" t="s">
        <v>1223</v>
      </c>
      <c r="E491" t="s">
        <v>568</v>
      </c>
      <c r="F491" t="s">
        <v>1224</v>
      </c>
      <c r="G491" s="5"/>
    </row>
    <row r="492" spans="1:7" x14ac:dyDescent="0.2">
      <c r="A492" s="5"/>
      <c r="B492" s="5"/>
      <c r="C492" s="5"/>
      <c r="D492" t="s">
        <v>540</v>
      </c>
      <c r="E492" t="s">
        <v>599</v>
      </c>
      <c r="F492" t="s">
        <v>224</v>
      </c>
      <c r="G492" s="5"/>
    </row>
    <row r="493" spans="1:7" x14ac:dyDescent="0.2">
      <c r="A493" s="5"/>
      <c r="B493" s="5"/>
      <c r="C493" s="5"/>
      <c r="D493" t="s">
        <v>1225</v>
      </c>
      <c r="E493" t="s">
        <v>568</v>
      </c>
      <c r="F493" t="s">
        <v>1226</v>
      </c>
      <c r="G493" s="5"/>
    </row>
    <row r="494" spans="1:7" x14ac:dyDescent="0.2">
      <c r="A494" s="5"/>
      <c r="B494" s="5"/>
      <c r="C494" s="5"/>
      <c r="D494" t="s">
        <v>541</v>
      </c>
      <c r="E494" t="s">
        <v>622</v>
      </c>
      <c r="F494" t="s">
        <v>225</v>
      </c>
      <c r="G494" s="5"/>
    </row>
    <row r="495" spans="1:7" x14ac:dyDescent="0.2">
      <c r="A495" s="5"/>
      <c r="B495" s="5"/>
      <c r="C495" s="5"/>
      <c r="D495" t="s">
        <v>1227</v>
      </c>
      <c r="E495" t="s">
        <v>726</v>
      </c>
      <c r="F495" t="s">
        <v>1228</v>
      </c>
      <c r="G495" s="5"/>
    </row>
    <row r="496" spans="1:7" x14ac:dyDescent="0.2">
      <c r="A496" s="5"/>
      <c r="B496" s="5"/>
      <c r="C496" s="5"/>
      <c r="D496" t="s">
        <v>1229</v>
      </c>
      <c r="E496" t="s">
        <v>612</v>
      </c>
      <c r="F496" t="s">
        <v>1230</v>
      </c>
      <c r="G496" s="5"/>
    </row>
    <row r="497" spans="1:7" x14ac:dyDescent="0.2">
      <c r="A497" s="5"/>
      <c r="B497" s="5"/>
      <c r="C497" s="5"/>
      <c r="D497" t="s">
        <v>1231</v>
      </c>
      <c r="E497" t="s">
        <v>585</v>
      </c>
      <c r="F497" t="s">
        <v>1232</v>
      </c>
      <c r="G497" s="5"/>
    </row>
    <row r="498" spans="1:7" x14ac:dyDescent="0.2">
      <c r="A498" s="5"/>
      <c r="B498" s="5"/>
      <c r="C498" s="5"/>
      <c r="D498" t="s">
        <v>542</v>
      </c>
      <c r="E498" t="s">
        <v>677</v>
      </c>
      <c r="F498" t="s">
        <v>226</v>
      </c>
      <c r="G498" s="5"/>
    </row>
    <row r="499" spans="1:7" x14ac:dyDescent="0.2">
      <c r="A499" s="5"/>
      <c r="B499" s="5"/>
      <c r="C499" s="5"/>
      <c r="D499" t="s">
        <v>1233</v>
      </c>
      <c r="E499" t="s">
        <v>567</v>
      </c>
      <c r="F499" t="s">
        <v>1234</v>
      </c>
      <c r="G499" s="5"/>
    </row>
    <row r="500" spans="1:7" x14ac:dyDescent="0.2">
      <c r="A500" s="5"/>
      <c r="B500" s="5"/>
      <c r="C500" s="5"/>
      <c r="D500" t="s">
        <v>1235</v>
      </c>
      <c r="E500" t="s">
        <v>631</v>
      </c>
      <c r="F500" t="s">
        <v>1236</v>
      </c>
      <c r="G500" s="5"/>
    </row>
    <row r="501" spans="1:7" x14ac:dyDescent="0.2">
      <c r="A501" s="5"/>
      <c r="B501" s="5"/>
      <c r="C501" s="5"/>
      <c r="D501" t="s">
        <v>1237</v>
      </c>
      <c r="E501" t="s">
        <v>570</v>
      </c>
      <c r="F501" t="s">
        <v>1238</v>
      </c>
      <c r="G501" s="5"/>
    </row>
    <row r="502" spans="1:7" x14ac:dyDescent="0.2">
      <c r="A502" s="5"/>
      <c r="B502" s="5"/>
      <c r="C502" s="5"/>
      <c r="D502" t="s">
        <v>1239</v>
      </c>
      <c r="E502" t="s">
        <v>612</v>
      </c>
      <c r="F502" t="s">
        <v>1240</v>
      </c>
      <c r="G502" s="5"/>
    </row>
    <row r="503" spans="1:7" x14ac:dyDescent="0.2">
      <c r="A503" s="5"/>
      <c r="B503" s="5"/>
      <c r="C503" s="5"/>
      <c r="D503" t="s">
        <v>543</v>
      </c>
      <c r="E503" t="s">
        <v>570</v>
      </c>
      <c r="F503" t="s">
        <v>227</v>
      </c>
      <c r="G503" s="5"/>
    </row>
    <row r="504" spans="1:7" x14ac:dyDescent="0.2">
      <c r="A504" s="5"/>
      <c r="B504" s="5"/>
      <c r="C504" s="5"/>
      <c r="D504" t="s">
        <v>1241</v>
      </c>
      <c r="E504" t="s">
        <v>612</v>
      </c>
      <c r="F504" t="s">
        <v>1242</v>
      </c>
      <c r="G504" s="5"/>
    </row>
    <row r="505" spans="1:7" x14ac:dyDescent="0.2">
      <c r="A505" s="5"/>
      <c r="B505" s="5"/>
      <c r="C505" s="5"/>
      <c r="D505" t="s">
        <v>1243</v>
      </c>
      <c r="E505" t="s">
        <v>612</v>
      </c>
      <c r="F505" t="s">
        <v>1244</v>
      </c>
      <c r="G505" s="5"/>
    </row>
    <row r="506" spans="1:7" x14ac:dyDescent="0.2">
      <c r="A506" s="5"/>
      <c r="B506" s="5"/>
      <c r="C506" s="5"/>
      <c r="D506" t="s">
        <v>1245</v>
      </c>
      <c r="E506" t="s">
        <v>612</v>
      </c>
      <c r="F506" t="s">
        <v>1246</v>
      </c>
      <c r="G506" s="5"/>
    </row>
    <row r="507" spans="1:7" x14ac:dyDescent="0.2">
      <c r="A507" s="5"/>
      <c r="B507" s="5"/>
      <c r="C507" s="5"/>
      <c r="D507" t="s">
        <v>1247</v>
      </c>
      <c r="E507" t="s">
        <v>589</v>
      </c>
      <c r="F507" t="s">
        <v>1248</v>
      </c>
      <c r="G507" s="5"/>
    </row>
    <row r="508" spans="1:7" x14ac:dyDescent="0.2">
      <c r="A508" s="5"/>
      <c r="B508" s="5"/>
      <c r="C508" s="5"/>
      <c r="D508" t="s">
        <v>1249</v>
      </c>
      <c r="E508" t="s">
        <v>579</v>
      </c>
      <c r="F508" t="s">
        <v>1250</v>
      </c>
      <c r="G508" s="5"/>
    </row>
    <row r="509" spans="1:7" x14ac:dyDescent="0.2">
      <c r="A509" s="5"/>
      <c r="B509" s="5"/>
      <c r="C509" s="5"/>
      <c r="D509" t="s">
        <v>1251</v>
      </c>
      <c r="E509" t="s">
        <v>631</v>
      </c>
      <c r="F509" t="s">
        <v>1252</v>
      </c>
      <c r="G509" s="5"/>
    </row>
    <row r="510" spans="1:7" x14ac:dyDescent="0.2">
      <c r="A510" s="5"/>
      <c r="B510" s="5"/>
      <c r="C510" s="5"/>
      <c r="D510" t="s">
        <v>544</v>
      </c>
      <c r="E510" t="s">
        <v>564</v>
      </c>
      <c r="F510" t="s">
        <v>228</v>
      </c>
      <c r="G510" s="5"/>
    </row>
    <row r="511" spans="1:7" x14ac:dyDescent="0.2">
      <c r="A511" s="5"/>
      <c r="B511" s="5"/>
      <c r="C511" s="5"/>
      <c r="D511" t="s">
        <v>1253</v>
      </c>
      <c r="E511" t="s">
        <v>566</v>
      </c>
      <c r="F511" t="s">
        <v>1254</v>
      </c>
      <c r="G511" s="5"/>
    </row>
    <row r="512" spans="1:7" x14ac:dyDescent="0.2">
      <c r="A512" s="5"/>
      <c r="B512" s="5"/>
      <c r="C512" s="5"/>
      <c r="D512" t="s">
        <v>1255</v>
      </c>
      <c r="E512" t="s">
        <v>697</v>
      </c>
      <c r="F512" t="s">
        <v>1256</v>
      </c>
      <c r="G512" s="5"/>
    </row>
    <row r="513" spans="1:7" x14ac:dyDescent="0.2">
      <c r="A513" s="5"/>
      <c r="B513" s="5"/>
      <c r="C513" s="5"/>
      <c r="D513" t="s">
        <v>545</v>
      </c>
      <c r="E513" t="s">
        <v>599</v>
      </c>
      <c r="F513" t="s">
        <v>229</v>
      </c>
      <c r="G513" s="5"/>
    </row>
    <row r="514" spans="1:7" x14ac:dyDescent="0.2">
      <c r="A514" s="5"/>
      <c r="B514" s="5"/>
      <c r="C514" s="5"/>
      <c r="D514" t="s">
        <v>1257</v>
      </c>
      <c r="E514" t="s">
        <v>564</v>
      </c>
      <c r="F514" t="s">
        <v>1258</v>
      </c>
      <c r="G514" s="5"/>
    </row>
    <row r="515" spans="1:7" x14ac:dyDescent="0.2">
      <c r="A515" s="5"/>
      <c r="B515" s="5"/>
      <c r="C515" s="5"/>
      <c r="D515" t="s">
        <v>546</v>
      </c>
      <c r="E515" t="s">
        <v>677</v>
      </c>
      <c r="F515" t="s">
        <v>230</v>
      </c>
      <c r="G515" s="5"/>
    </row>
    <row r="516" spans="1:7" x14ac:dyDescent="0.2">
      <c r="A516" s="5"/>
      <c r="B516" s="5"/>
      <c r="C516" s="5"/>
      <c r="D516" t="s">
        <v>547</v>
      </c>
      <c r="E516" t="s">
        <v>564</v>
      </c>
      <c r="F516" t="s">
        <v>231</v>
      </c>
      <c r="G516" s="5"/>
    </row>
    <row r="517" spans="1:7" x14ac:dyDescent="0.2">
      <c r="A517" s="5"/>
      <c r="B517" s="5"/>
      <c r="C517" s="5"/>
      <c r="D517" t="s">
        <v>548</v>
      </c>
      <c r="E517" t="s">
        <v>564</v>
      </c>
      <c r="F517" t="s">
        <v>232</v>
      </c>
      <c r="G517" s="5"/>
    </row>
    <row r="518" spans="1:7" x14ac:dyDescent="0.2">
      <c r="A518" s="5"/>
      <c r="B518" s="5"/>
      <c r="C518" s="5"/>
      <c r="D518" t="s">
        <v>1259</v>
      </c>
      <c r="E518" t="s">
        <v>585</v>
      </c>
      <c r="F518" t="s">
        <v>1260</v>
      </c>
      <c r="G518" s="5"/>
    </row>
    <row r="519" spans="1:7" x14ac:dyDescent="0.2">
      <c r="A519" s="5"/>
      <c r="B519" s="5"/>
      <c r="C519" s="5"/>
      <c r="D519" t="s">
        <v>1261</v>
      </c>
      <c r="E519" t="s">
        <v>585</v>
      </c>
      <c r="F519" t="s">
        <v>1262</v>
      </c>
      <c r="G519" s="5"/>
    </row>
    <row r="520" spans="1:7" x14ac:dyDescent="0.2">
      <c r="A520" s="5"/>
      <c r="B520" s="5"/>
      <c r="C520" s="5"/>
      <c r="D520" t="s">
        <v>549</v>
      </c>
      <c r="E520" t="s">
        <v>677</v>
      </c>
      <c r="F520" t="s">
        <v>233</v>
      </c>
      <c r="G520" s="5"/>
    </row>
    <row r="521" spans="1:7" x14ac:dyDescent="0.2">
      <c r="A521" s="5"/>
      <c r="B521" s="5"/>
      <c r="C521" s="5"/>
      <c r="D521" t="s">
        <v>1263</v>
      </c>
      <c r="E521" t="s">
        <v>570</v>
      </c>
      <c r="F521" t="s">
        <v>1264</v>
      </c>
      <c r="G521" s="5"/>
    </row>
    <row r="522" spans="1:7" x14ac:dyDescent="0.2">
      <c r="A522" s="5"/>
      <c r="B522" s="5"/>
      <c r="C522" s="5"/>
      <c r="D522" t="s">
        <v>1265</v>
      </c>
      <c r="E522" t="s">
        <v>612</v>
      </c>
      <c r="F522" t="s">
        <v>1266</v>
      </c>
      <c r="G522" s="5"/>
    </row>
    <row r="523" spans="1:7" x14ac:dyDescent="0.2">
      <c r="A523" s="5"/>
      <c r="B523" s="5"/>
      <c r="C523" s="5"/>
      <c r="D523" t="s">
        <v>1267</v>
      </c>
      <c r="E523" t="s">
        <v>612</v>
      </c>
      <c r="F523" t="s">
        <v>1268</v>
      </c>
      <c r="G523" s="5"/>
    </row>
    <row r="524" spans="1:7" x14ac:dyDescent="0.2">
      <c r="A524" s="5"/>
      <c r="B524" s="5"/>
      <c r="C524" s="5"/>
      <c r="D524" t="s">
        <v>550</v>
      </c>
      <c r="E524" t="s">
        <v>591</v>
      </c>
      <c r="F524" t="s">
        <v>234</v>
      </c>
      <c r="G524" s="5"/>
    </row>
    <row r="525" spans="1:7" x14ac:dyDescent="0.2">
      <c r="A525" s="5"/>
      <c r="B525" s="5"/>
      <c r="C525" s="5"/>
      <c r="D525" t="s">
        <v>551</v>
      </c>
      <c r="E525" t="s">
        <v>622</v>
      </c>
      <c r="F525" t="s">
        <v>235</v>
      </c>
      <c r="G525" s="5"/>
    </row>
    <row r="526" spans="1:7" x14ac:dyDescent="0.2">
      <c r="A526" s="5"/>
      <c r="B526" s="5"/>
      <c r="C526" s="5"/>
      <c r="D526" t="s">
        <v>1269</v>
      </c>
      <c r="E526" t="s">
        <v>693</v>
      </c>
      <c r="F526" t="s">
        <v>1270</v>
      </c>
      <c r="G526" s="5"/>
    </row>
    <row r="527" spans="1:7" x14ac:dyDescent="0.2">
      <c r="A527" s="5"/>
      <c r="B527" s="5"/>
      <c r="C527" s="5"/>
      <c r="D527" t="s">
        <v>552</v>
      </c>
      <c r="E527" t="s">
        <v>618</v>
      </c>
      <c r="F527" t="s">
        <v>236</v>
      </c>
      <c r="G527" s="5"/>
    </row>
    <row r="528" spans="1:7" x14ac:dyDescent="0.2">
      <c r="A528" s="5"/>
      <c r="B528" s="5"/>
      <c r="C528" s="5"/>
      <c r="D528" t="s">
        <v>553</v>
      </c>
      <c r="E528" t="s">
        <v>73</v>
      </c>
      <c r="F528" t="s">
        <v>237</v>
      </c>
      <c r="G528" s="5"/>
    </row>
    <row r="529" spans="1:7" x14ac:dyDescent="0.2">
      <c r="A529" s="5"/>
      <c r="B529" s="5"/>
      <c r="C529" s="5"/>
      <c r="D529" t="s">
        <v>1271</v>
      </c>
      <c r="E529" t="s">
        <v>693</v>
      </c>
      <c r="F529" t="s">
        <v>1272</v>
      </c>
      <c r="G529" s="5"/>
    </row>
    <row r="530" spans="1:7" x14ac:dyDescent="0.2">
      <c r="A530" s="5"/>
      <c r="B530" s="5"/>
      <c r="C530" s="5"/>
      <c r="D530" t="s">
        <v>1273</v>
      </c>
      <c r="E530" t="s">
        <v>677</v>
      </c>
      <c r="F530" t="s">
        <v>1274</v>
      </c>
      <c r="G530" s="5"/>
    </row>
    <row r="531" spans="1:7" x14ac:dyDescent="0.2">
      <c r="A531" s="5"/>
      <c r="B531" s="5"/>
      <c r="C531" s="5"/>
      <c r="D531" t="s">
        <v>554</v>
      </c>
      <c r="E531" t="s">
        <v>591</v>
      </c>
      <c r="F531" t="s">
        <v>238</v>
      </c>
      <c r="G531" s="5"/>
    </row>
    <row r="532" spans="1:7" x14ac:dyDescent="0.2">
      <c r="A532" s="5"/>
      <c r="B532" s="5"/>
      <c r="C532" s="5"/>
      <c r="D532" t="s">
        <v>1275</v>
      </c>
      <c r="E532" t="s">
        <v>837</v>
      </c>
      <c r="F532" t="s">
        <v>1276</v>
      </c>
      <c r="G532" s="5"/>
    </row>
    <row r="533" spans="1:7" x14ac:dyDescent="0.2">
      <c r="A533" s="5"/>
      <c r="B533" s="5"/>
      <c r="C533" s="5"/>
      <c r="D533" t="s">
        <v>1277</v>
      </c>
      <c r="E533" t="s">
        <v>589</v>
      </c>
      <c r="F533" t="s">
        <v>1278</v>
      </c>
      <c r="G533" s="5"/>
    </row>
    <row r="534" spans="1:7" x14ac:dyDescent="0.2">
      <c r="A534" s="5"/>
      <c r="B534" s="5"/>
      <c r="C534" s="5"/>
      <c r="D534" t="s">
        <v>555</v>
      </c>
      <c r="E534" t="s">
        <v>73</v>
      </c>
      <c r="F534" t="s">
        <v>239</v>
      </c>
      <c r="G534" s="5"/>
    </row>
    <row r="535" spans="1:7" x14ac:dyDescent="0.2">
      <c r="A535" s="5"/>
      <c r="B535" s="5"/>
      <c r="C535" s="5"/>
      <c r="D535" t="s">
        <v>1279</v>
      </c>
      <c r="E535" t="s">
        <v>631</v>
      </c>
      <c r="F535" t="s">
        <v>1280</v>
      </c>
      <c r="G535" s="5"/>
    </row>
    <row r="536" spans="1:7" x14ac:dyDescent="0.2">
      <c r="A536" s="5"/>
      <c r="B536" s="5"/>
      <c r="C536" s="5"/>
      <c r="D536" t="s">
        <v>556</v>
      </c>
      <c r="E536" t="s">
        <v>622</v>
      </c>
      <c r="F536" t="s">
        <v>240</v>
      </c>
      <c r="G536" s="5"/>
    </row>
    <row r="537" spans="1:7" x14ac:dyDescent="0.2">
      <c r="A537" s="5"/>
      <c r="B537" s="5"/>
      <c r="C537" s="5"/>
      <c r="D537" t="s">
        <v>557</v>
      </c>
      <c r="E537" t="s">
        <v>622</v>
      </c>
      <c r="F537" t="s">
        <v>241</v>
      </c>
      <c r="G537" s="5"/>
    </row>
    <row r="538" spans="1:7" x14ac:dyDescent="0.2">
      <c r="A538" s="5"/>
      <c r="B538" s="5"/>
      <c r="C538" s="5"/>
      <c r="D538" t="s">
        <v>1281</v>
      </c>
      <c r="E538" t="s">
        <v>583</v>
      </c>
      <c r="F538" t="s">
        <v>1282</v>
      </c>
      <c r="G538" s="5"/>
    </row>
    <row r="539" spans="1:7" x14ac:dyDescent="0.2">
      <c r="A539" s="5"/>
      <c r="B539" s="5"/>
      <c r="C539" s="5"/>
      <c r="D539" t="s">
        <v>1283</v>
      </c>
      <c r="E539" t="s">
        <v>568</v>
      </c>
      <c r="F539" t="s">
        <v>1284</v>
      </c>
      <c r="G539" s="5"/>
    </row>
    <row r="540" spans="1:7" x14ac:dyDescent="0.2">
      <c r="A540" s="5"/>
      <c r="B540" s="5"/>
      <c r="C540" s="5"/>
      <c r="D540" t="s">
        <v>1285</v>
      </c>
      <c r="E540" t="s">
        <v>622</v>
      </c>
      <c r="F540" t="s">
        <v>1286</v>
      </c>
      <c r="G540" s="5"/>
    </row>
    <row r="541" spans="1:7" x14ac:dyDescent="0.2">
      <c r="A541" s="5"/>
      <c r="B541" s="5"/>
      <c r="C541" s="5"/>
      <c r="D541" t="s">
        <v>1287</v>
      </c>
      <c r="E541" t="s">
        <v>849</v>
      </c>
      <c r="F541" t="s">
        <v>1288</v>
      </c>
      <c r="G541" s="5"/>
    </row>
    <row r="542" spans="1:7" x14ac:dyDescent="0.2">
      <c r="A542" s="5"/>
      <c r="B542" s="5"/>
      <c r="C542" s="5"/>
      <c r="D542" t="s">
        <v>558</v>
      </c>
      <c r="E542" t="s">
        <v>726</v>
      </c>
      <c r="F542" t="s">
        <v>242</v>
      </c>
      <c r="G542" s="5"/>
    </row>
    <row r="543" spans="1:7" x14ac:dyDescent="0.2">
      <c r="A543" s="5"/>
      <c r="B543" s="5"/>
      <c r="C543" s="5"/>
      <c r="D543" t="s">
        <v>1289</v>
      </c>
      <c r="E543" t="s">
        <v>697</v>
      </c>
      <c r="F543" t="s">
        <v>1290</v>
      </c>
      <c r="G543" s="5"/>
    </row>
    <row r="544" spans="1:7" x14ac:dyDescent="0.2">
      <c r="A544" s="5"/>
      <c r="B544" s="5"/>
      <c r="C544" s="5"/>
      <c r="D544" t="s">
        <v>559</v>
      </c>
      <c r="E544" t="s">
        <v>583</v>
      </c>
      <c r="F544" t="s">
        <v>243</v>
      </c>
      <c r="G544" s="5"/>
    </row>
    <row r="545" spans="1:7" x14ac:dyDescent="0.2">
      <c r="A545" s="5"/>
      <c r="B545" s="5"/>
      <c r="C545" s="5"/>
      <c r="D545" t="s">
        <v>560</v>
      </c>
      <c r="E545" t="s">
        <v>566</v>
      </c>
      <c r="F545" t="s">
        <v>244</v>
      </c>
      <c r="G545" s="5"/>
    </row>
    <row r="546" spans="1:7" x14ac:dyDescent="0.2">
      <c r="A546" s="5"/>
      <c r="B546" s="5"/>
      <c r="C546" s="5"/>
      <c r="D546" t="s">
        <v>1291</v>
      </c>
      <c r="E546" t="s">
        <v>599</v>
      </c>
      <c r="F546" t="s">
        <v>1292</v>
      </c>
      <c r="G546" s="5"/>
    </row>
    <row r="547" spans="1:7" x14ac:dyDescent="0.2">
      <c r="A547" s="5"/>
      <c r="B547" s="5"/>
      <c r="C547" s="5"/>
      <c r="D547" t="s">
        <v>1293</v>
      </c>
      <c r="E547" t="s">
        <v>726</v>
      </c>
      <c r="F547" t="s">
        <v>1294</v>
      </c>
      <c r="G547" s="5"/>
    </row>
    <row r="548" spans="1:7" x14ac:dyDescent="0.2">
      <c r="A548" s="5"/>
      <c r="B548" s="5"/>
      <c r="C548" s="5"/>
      <c r="D548" t="s">
        <v>561</v>
      </c>
      <c r="E548" t="s">
        <v>677</v>
      </c>
      <c r="F548" t="s">
        <v>245</v>
      </c>
      <c r="G548" s="5"/>
    </row>
    <row r="549" spans="1:7" x14ac:dyDescent="0.2">
      <c r="A549" s="5"/>
      <c r="B549" s="5"/>
      <c r="C549" s="5"/>
      <c r="D549" t="s">
        <v>1295</v>
      </c>
      <c r="E549" t="s">
        <v>574</v>
      </c>
      <c r="F549" t="s">
        <v>1296</v>
      </c>
      <c r="G549" s="5"/>
    </row>
    <row r="550" spans="1:7" x14ac:dyDescent="0.2">
      <c r="A550" s="5"/>
      <c r="B550" s="5"/>
      <c r="C550" s="5"/>
      <c r="D550" t="s">
        <v>1297</v>
      </c>
      <c r="E550" t="s">
        <v>579</v>
      </c>
      <c r="F550" t="s">
        <v>1298</v>
      </c>
      <c r="G550" s="5"/>
    </row>
    <row r="551" spans="1:7" x14ac:dyDescent="0.2">
      <c r="A551" s="5"/>
      <c r="B551" s="5"/>
      <c r="C551" s="5"/>
      <c r="D551" t="s">
        <v>1299</v>
      </c>
      <c r="E551" t="s">
        <v>568</v>
      </c>
      <c r="F551" t="s">
        <v>1300</v>
      </c>
      <c r="G551" s="5"/>
    </row>
    <row r="552" spans="1:7" x14ac:dyDescent="0.2">
      <c r="A552" s="5"/>
      <c r="B552" s="5"/>
      <c r="C552" s="5"/>
      <c r="D552" t="s">
        <v>1301</v>
      </c>
      <c r="E552" t="s">
        <v>568</v>
      </c>
      <c r="F552" t="s">
        <v>1302</v>
      </c>
      <c r="G552" s="5"/>
    </row>
    <row r="553" spans="1:7" x14ac:dyDescent="0.2">
      <c r="A553" s="5"/>
      <c r="B553" s="5"/>
      <c r="C553" s="5"/>
      <c r="D553" t="s">
        <v>562</v>
      </c>
      <c r="E553" t="s">
        <v>693</v>
      </c>
      <c r="F553" t="s">
        <v>246</v>
      </c>
      <c r="G553" s="5"/>
    </row>
    <row r="554" spans="1:7" x14ac:dyDescent="0.2">
      <c r="A554" s="5"/>
      <c r="B554" s="5"/>
      <c r="C554" s="5"/>
      <c r="D554" t="s">
        <v>1303</v>
      </c>
      <c r="E554" t="s">
        <v>567</v>
      </c>
      <c r="F554" t="s">
        <v>1304</v>
      </c>
      <c r="G554" s="5"/>
    </row>
    <row r="555" spans="1:7" x14ac:dyDescent="0.2">
      <c r="A555" s="5"/>
      <c r="B555" s="5"/>
      <c r="C555" s="5"/>
      <c r="D555" t="s">
        <v>1305</v>
      </c>
      <c r="E555" t="s">
        <v>579</v>
      </c>
      <c r="F555" t="s">
        <v>1306</v>
      </c>
      <c r="G555" s="5"/>
    </row>
    <row r="556" spans="1:7" x14ac:dyDescent="0.2">
      <c r="A556" s="5"/>
      <c r="B556" s="5"/>
      <c r="C556" s="5"/>
      <c r="D556" s="84"/>
      <c r="E556" s="84"/>
      <c r="F556" s="84"/>
      <c r="G556" s="5"/>
    </row>
    <row r="557" spans="1:7" x14ac:dyDescent="0.2">
      <c r="A557" s="5"/>
      <c r="B557" s="5"/>
      <c r="C557" s="5"/>
      <c r="D557" s="84"/>
      <c r="E557" s="84"/>
      <c r="F557" s="84"/>
      <c r="G557" s="5"/>
    </row>
    <row r="558" spans="1:7" x14ac:dyDescent="0.2">
      <c r="A558" s="5"/>
      <c r="B558" s="5"/>
      <c r="C558" s="5"/>
      <c r="D558" s="84"/>
      <c r="E558" s="84"/>
      <c r="F558" s="84"/>
      <c r="G558" s="5"/>
    </row>
    <row r="559" spans="1:7" x14ac:dyDescent="0.2">
      <c r="A559" s="5"/>
      <c r="B559" s="5"/>
      <c r="C559" s="5"/>
      <c r="D559" s="84"/>
      <c r="E559" s="84"/>
      <c r="F559" s="84"/>
      <c r="G559" s="5"/>
    </row>
    <row r="560" spans="1:7" x14ac:dyDescent="0.2">
      <c r="A560" s="5"/>
      <c r="B560" s="5"/>
      <c r="C560" s="5"/>
      <c r="D560" s="84"/>
      <c r="E560" s="84"/>
      <c r="F560" s="84"/>
      <c r="G560" s="5"/>
    </row>
    <row r="561" spans="1:7" x14ac:dyDescent="0.2">
      <c r="A561" s="5"/>
      <c r="B561" s="5"/>
      <c r="C561" s="5"/>
      <c r="D561" s="84"/>
      <c r="E561" s="84"/>
      <c r="F561" s="84"/>
      <c r="G561" s="5"/>
    </row>
    <row r="562" spans="1:7" x14ac:dyDescent="0.2">
      <c r="A562" s="5"/>
      <c r="B562" s="5"/>
      <c r="C562" s="5"/>
      <c r="D562" s="84"/>
      <c r="E562" s="84"/>
      <c r="F562" s="84"/>
      <c r="G562" s="5"/>
    </row>
    <row r="563" spans="1:7" x14ac:dyDescent="0.2">
      <c r="A563" s="5"/>
      <c r="B563" s="5"/>
      <c r="C563" s="5"/>
      <c r="D563" s="84"/>
      <c r="E563" s="84"/>
      <c r="F563" s="84"/>
      <c r="G563" s="5"/>
    </row>
    <row r="564" spans="1:7" x14ac:dyDescent="0.2">
      <c r="A564" s="5"/>
      <c r="B564" s="5"/>
      <c r="C564" s="5"/>
      <c r="D564" s="84"/>
      <c r="E564" s="84"/>
      <c r="F564" s="84"/>
      <c r="G564" s="5"/>
    </row>
    <row r="565" spans="1:7" x14ac:dyDescent="0.2">
      <c r="A565" s="5"/>
      <c r="B565" s="5"/>
      <c r="C565" s="5"/>
      <c r="D565" s="84"/>
      <c r="E565" s="84"/>
      <c r="F565" s="84"/>
      <c r="G565" s="5"/>
    </row>
    <row r="566" spans="1:7" x14ac:dyDescent="0.2">
      <c r="A566" s="5"/>
      <c r="B566" s="5"/>
      <c r="C566" s="5"/>
      <c r="D566" s="84"/>
      <c r="E566" s="84"/>
      <c r="F566" s="84"/>
      <c r="G566" s="5"/>
    </row>
    <row r="567" spans="1:7" x14ac:dyDescent="0.2">
      <c r="A567" s="5"/>
      <c r="B567" s="5"/>
      <c r="C567" s="5"/>
      <c r="D567" s="84"/>
      <c r="E567" s="84"/>
      <c r="F567" s="84"/>
      <c r="G567" s="5"/>
    </row>
    <row r="568" spans="1:7" x14ac:dyDescent="0.2">
      <c r="A568" s="5"/>
      <c r="B568" s="5"/>
      <c r="C568" s="5"/>
      <c r="D568" s="84"/>
      <c r="E568" s="84"/>
      <c r="F568" s="84"/>
      <c r="G568" s="5"/>
    </row>
    <row r="569" spans="1:7" x14ac:dyDescent="0.2">
      <c r="A569" s="5"/>
      <c r="B569" s="5"/>
      <c r="C569" s="5"/>
      <c r="D569" s="84"/>
      <c r="E569" s="84"/>
      <c r="F569" s="84"/>
      <c r="G569" s="5"/>
    </row>
    <row r="570" spans="1:7" x14ac:dyDescent="0.2">
      <c r="A570" s="5"/>
      <c r="B570" s="5"/>
      <c r="C570" s="5"/>
      <c r="D570" s="84"/>
      <c r="E570" s="84"/>
      <c r="F570" s="84"/>
      <c r="G570" s="5"/>
    </row>
    <row r="571" spans="1:7" x14ac:dyDescent="0.2">
      <c r="A571" s="5"/>
      <c r="B571" s="5"/>
      <c r="C571" s="5"/>
      <c r="D571" s="84"/>
      <c r="E571" s="84"/>
      <c r="F571" s="84"/>
      <c r="G571" s="5"/>
    </row>
    <row r="572" spans="1:7" x14ac:dyDescent="0.2">
      <c r="A572" s="5"/>
      <c r="B572" s="5"/>
      <c r="C572" s="5"/>
      <c r="D572" s="84"/>
      <c r="E572" s="84"/>
      <c r="F572" s="84"/>
      <c r="G572" s="5"/>
    </row>
    <row r="573" spans="1:7" x14ac:dyDescent="0.2">
      <c r="A573" s="5"/>
      <c r="B573" s="5"/>
      <c r="C573" s="5"/>
      <c r="D573" s="84"/>
      <c r="E573" s="84"/>
      <c r="F573" s="84"/>
      <c r="G573" s="5"/>
    </row>
    <row r="574" spans="1:7" x14ac:dyDescent="0.2">
      <c r="A574" s="5"/>
      <c r="B574" s="5"/>
      <c r="C574" s="5"/>
      <c r="D574" s="84"/>
      <c r="E574" s="84"/>
      <c r="F574" s="84"/>
      <c r="G574" s="5"/>
    </row>
    <row r="575" spans="1:7" x14ac:dyDescent="0.2">
      <c r="A575" s="5"/>
      <c r="B575" s="5"/>
      <c r="C575" s="5"/>
      <c r="D575" s="84"/>
      <c r="E575" s="84"/>
      <c r="F575" s="84"/>
      <c r="G575" s="5"/>
    </row>
    <row r="576" spans="1:7" x14ac:dyDescent="0.2">
      <c r="A576" s="5"/>
      <c r="B576" s="5"/>
      <c r="C576" s="5"/>
      <c r="D576" s="84"/>
      <c r="E576" s="84"/>
      <c r="F576" s="84"/>
      <c r="G576" s="5"/>
    </row>
    <row r="577" spans="1:7" x14ac:dyDescent="0.2">
      <c r="A577" s="5"/>
      <c r="B577" s="5"/>
      <c r="C577" s="5"/>
      <c r="D577" s="84"/>
      <c r="E577" s="84"/>
      <c r="F577" s="84"/>
      <c r="G577" s="5"/>
    </row>
    <row r="578" spans="1:7" x14ac:dyDescent="0.2">
      <c r="A578" s="5"/>
      <c r="B578" s="5"/>
      <c r="C578" s="5"/>
      <c r="D578" s="84"/>
      <c r="E578" s="84"/>
      <c r="F578" s="84"/>
      <c r="G578" s="5"/>
    </row>
    <row r="579" spans="1:7" x14ac:dyDescent="0.2">
      <c r="A579" s="5"/>
      <c r="B579" s="5"/>
      <c r="C579" s="5"/>
      <c r="D579" s="84"/>
      <c r="E579" s="84"/>
      <c r="F579" s="84"/>
      <c r="G579" s="5"/>
    </row>
    <row r="580" spans="1:7" x14ac:dyDescent="0.2">
      <c r="A580" s="5"/>
      <c r="B580" s="5"/>
      <c r="C580" s="5"/>
      <c r="D580" s="84"/>
      <c r="E580" s="84"/>
      <c r="F580" s="84"/>
      <c r="G580" s="5"/>
    </row>
    <row r="581" spans="1:7" x14ac:dyDescent="0.2">
      <c r="A581" s="5"/>
      <c r="B581" s="5"/>
      <c r="C581" s="5"/>
      <c r="D581" s="84"/>
      <c r="E581" s="84"/>
      <c r="F581" s="84"/>
      <c r="G581" s="5"/>
    </row>
    <row r="582" spans="1:7" x14ac:dyDescent="0.2">
      <c r="A582" s="5"/>
      <c r="B582" s="5"/>
      <c r="C582" s="5"/>
      <c r="D582" s="84"/>
      <c r="E582" s="84"/>
      <c r="F582" s="84"/>
      <c r="G582" s="5"/>
    </row>
    <row r="583" spans="1:7" x14ac:dyDescent="0.2">
      <c r="A583" s="5"/>
      <c r="B583" s="5"/>
      <c r="C583" s="5"/>
      <c r="D583" s="84"/>
      <c r="E583" s="84"/>
      <c r="F583" s="84"/>
      <c r="G583" s="5"/>
    </row>
    <row r="584" spans="1:7" x14ac:dyDescent="0.2">
      <c r="A584" s="5"/>
      <c r="B584" s="5"/>
      <c r="C584" s="5"/>
      <c r="D584" s="84"/>
      <c r="E584" s="84"/>
      <c r="F584" s="84"/>
      <c r="G584" s="5"/>
    </row>
    <row r="585" spans="1:7" x14ac:dyDescent="0.2">
      <c r="A585" s="5"/>
      <c r="B585" s="5"/>
      <c r="C585" s="5"/>
      <c r="D585" s="84"/>
      <c r="E585" s="84"/>
      <c r="F585" s="84"/>
      <c r="G585" s="5"/>
    </row>
    <row r="586" spans="1:7" x14ac:dyDescent="0.2">
      <c r="A586" s="5"/>
      <c r="B586" s="5"/>
      <c r="C586" s="5"/>
      <c r="D586" s="84"/>
      <c r="E586" s="84"/>
      <c r="F586" s="84"/>
      <c r="G586" s="5"/>
    </row>
    <row r="587" spans="1:7" x14ac:dyDescent="0.2">
      <c r="A587" s="5"/>
      <c r="B587" s="5"/>
      <c r="C587" s="5"/>
      <c r="D587" s="84"/>
      <c r="E587" s="84"/>
      <c r="F587" s="84"/>
      <c r="G587" s="5"/>
    </row>
    <row r="588" spans="1:7" x14ac:dyDescent="0.2">
      <c r="A588" s="5"/>
      <c r="B588" s="5"/>
      <c r="C588" s="5"/>
      <c r="D588" s="84"/>
      <c r="E588" s="84"/>
      <c r="F588" s="84"/>
      <c r="G588" s="5"/>
    </row>
    <row r="589" spans="1:7" x14ac:dyDescent="0.2">
      <c r="A589" s="5"/>
      <c r="B589" s="5"/>
      <c r="C589" s="5"/>
      <c r="D589" s="84"/>
      <c r="E589" s="84"/>
      <c r="F589" s="84"/>
      <c r="G589" s="5"/>
    </row>
    <row r="590" spans="1:7" x14ac:dyDescent="0.2">
      <c r="A590" s="5"/>
      <c r="B590" s="5"/>
      <c r="C590" s="5"/>
      <c r="D590" s="84"/>
      <c r="E590" s="84"/>
      <c r="F590" s="84"/>
      <c r="G590" s="5"/>
    </row>
    <row r="591" spans="1:7" x14ac:dyDescent="0.2">
      <c r="A591" s="5"/>
      <c r="B591" s="5"/>
      <c r="C591" s="5"/>
      <c r="D591" s="84"/>
      <c r="E591" s="84"/>
      <c r="F591" s="84"/>
      <c r="G591" s="5"/>
    </row>
    <row r="592" spans="1:7" x14ac:dyDescent="0.2">
      <c r="A592" s="5"/>
      <c r="B592" s="5"/>
      <c r="C592" s="5"/>
      <c r="D592" s="84"/>
      <c r="E592" s="84"/>
      <c r="F592" s="84"/>
      <c r="G592" s="5"/>
    </row>
    <row r="593" spans="1:7" x14ac:dyDescent="0.2">
      <c r="A593" s="5"/>
      <c r="B593" s="5"/>
      <c r="C593" s="5"/>
      <c r="D593" s="84"/>
      <c r="E593" s="84"/>
      <c r="F593" s="84"/>
      <c r="G593" s="5"/>
    </row>
    <row r="594" spans="1:7" x14ac:dyDescent="0.2">
      <c r="A594" s="5"/>
      <c r="B594" s="5"/>
      <c r="C594" s="5"/>
      <c r="D594" s="84"/>
      <c r="E594" s="84"/>
      <c r="F594" s="84"/>
      <c r="G594" s="5"/>
    </row>
    <row r="595" spans="1:7" x14ac:dyDescent="0.2">
      <c r="A595" s="5"/>
      <c r="B595" s="5"/>
      <c r="C595" s="5"/>
      <c r="D595" s="84"/>
      <c r="E595" s="84"/>
      <c r="F595" s="84"/>
      <c r="G595" s="5"/>
    </row>
    <row r="596" spans="1:7" x14ac:dyDescent="0.2">
      <c r="A596" s="5"/>
      <c r="B596" s="5"/>
      <c r="C596" s="5"/>
      <c r="D596" s="84"/>
      <c r="E596" s="84"/>
      <c r="F596" s="84"/>
      <c r="G596" s="5"/>
    </row>
    <row r="597" spans="1:7" x14ac:dyDescent="0.2">
      <c r="A597" s="5"/>
      <c r="B597" s="5"/>
      <c r="C597" s="5"/>
      <c r="D597" s="84"/>
      <c r="E597" s="84"/>
      <c r="F597" s="84"/>
      <c r="G597" s="5"/>
    </row>
    <row r="598" spans="1:7" x14ac:dyDescent="0.2">
      <c r="A598" s="5"/>
      <c r="B598" s="5"/>
      <c r="C598" s="5"/>
      <c r="D598" s="84"/>
      <c r="E598" s="84"/>
      <c r="F598" s="84"/>
      <c r="G598" s="5"/>
    </row>
    <row r="599" spans="1:7" x14ac:dyDescent="0.2">
      <c r="A599" s="5"/>
      <c r="B599" s="5"/>
      <c r="C599" s="5"/>
      <c r="D599" s="84"/>
      <c r="E599" s="84"/>
      <c r="F599" s="84"/>
      <c r="G599" s="5"/>
    </row>
    <row r="600" spans="1:7" x14ac:dyDescent="0.2">
      <c r="A600" s="5"/>
      <c r="B600" s="5"/>
      <c r="C600" s="5"/>
      <c r="D600" s="84"/>
      <c r="E600" s="84"/>
      <c r="F600" s="84"/>
      <c r="G600" s="5"/>
    </row>
    <row r="601" spans="1:7" x14ac:dyDescent="0.2">
      <c r="A601" s="5"/>
      <c r="B601" s="5"/>
      <c r="C601" s="5"/>
      <c r="D601" s="84"/>
      <c r="E601" s="84"/>
      <c r="F601" s="84"/>
      <c r="G601" s="5"/>
    </row>
    <row r="602" spans="1:7" x14ac:dyDescent="0.2">
      <c r="A602" s="5"/>
      <c r="B602" s="5"/>
      <c r="C602" s="5"/>
      <c r="D602" s="84"/>
      <c r="E602" s="84"/>
      <c r="F602" s="84"/>
      <c r="G602" s="5"/>
    </row>
    <row r="603" spans="1:7" x14ac:dyDescent="0.2">
      <c r="A603" s="5"/>
      <c r="B603" s="5"/>
      <c r="C603" s="5"/>
      <c r="D603" s="84"/>
      <c r="E603" s="84"/>
      <c r="F603" s="84"/>
      <c r="G603" s="5"/>
    </row>
    <row r="604" spans="1:7" x14ac:dyDescent="0.2">
      <c r="A604" s="5"/>
      <c r="B604" s="5"/>
      <c r="C604" s="5"/>
      <c r="D604" s="84"/>
      <c r="E604" s="84"/>
      <c r="F604" s="84"/>
      <c r="G604" s="5"/>
    </row>
    <row r="605" spans="1:7" x14ac:dyDescent="0.2">
      <c r="A605" s="5"/>
      <c r="B605" s="5"/>
      <c r="C605" s="5"/>
      <c r="D605" s="84"/>
      <c r="E605" s="84"/>
      <c r="F605" s="84"/>
      <c r="G605" s="5"/>
    </row>
    <row r="606" spans="1:7" x14ac:dyDescent="0.2">
      <c r="A606" s="5"/>
      <c r="B606" s="5"/>
      <c r="C606" s="5"/>
      <c r="D606" s="84"/>
      <c r="E606" s="84"/>
      <c r="F606" s="84"/>
      <c r="G606" s="5"/>
    </row>
    <row r="607" spans="1:7" x14ac:dyDescent="0.2">
      <c r="A607" s="5"/>
      <c r="B607" s="5"/>
      <c r="C607" s="5"/>
      <c r="D607" s="84"/>
      <c r="E607" s="84"/>
      <c r="F607" s="84"/>
      <c r="G607" s="5"/>
    </row>
    <row r="608" spans="1:7" x14ac:dyDescent="0.2">
      <c r="A608" s="5"/>
      <c r="B608" s="5"/>
      <c r="C608" s="5"/>
      <c r="D608" s="84"/>
      <c r="E608" s="84"/>
      <c r="F608" s="84"/>
      <c r="G608" s="5"/>
    </row>
    <row r="609" spans="1:7" x14ac:dyDescent="0.2">
      <c r="A609" s="5"/>
      <c r="B609" s="5"/>
      <c r="C609" s="5"/>
      <c r="D609" s="84"/>
      <c r="E609" s="84"/>
      <c r="F609" s="84"/>
      <c r="G609" s="5"/>
    </row>
    <row r="610" spans="1:7" x14ac:dyDescent="0.2">
      <c r="A610" s="5"/>
      <c r="B610" s="5"/>
      <c r="C610" s="5"/>
      <c r="D610" s="84"/>
      <c r="E610" s="84"/>
      <c r="F610" s="84"/>
      <c r="G610" s="5"/>
    </row>
    <row r="611" spans="1:7" x14ac:dyDescent="0.2">
      <c r="A611" s="5"/>
      <c r="B611" s="5"/>
      <c r="C611" s="5"/>
      <c r="D611" s="84"/>
      <c r="E611" s="84"/>
      <c r="F611" s="84"/>
      <c r="G611" s="5"/>
    </row>
    <row r="612" spans="1:7" x14ac:dyDescent="0.2">
      <c r="A612" s="5"/>
      <c r="B612" s="5"/>
      <c r="C612" s="5"/>
      <c r="D612" s="84"/>
      <c r="E612" s="84"/>
      <c r="F612" s="84"/>
      <c r="G612" s="5"/>
    </row>
    <row r="613" spans="1:7" x14ac:dyDescent="0.2">
      <c r="A613" s="5"/>
      <c r="B613" s="5"/>
      <c r="C613" s="5"/>
      <c r="D613" s="84"/>
      <c r="E613" s="84"/>
      <c r="F613" s="84"/>
      <c r="G613" s="5"/>
    </row>
    <row r="614" spans="1:7" x14ac:dyDescent="0.2">
      <c r="A614" s="5"/>
      <c r="B614" s="5"/>
      <c r="C614" s="5"/>
      <c r="D614" s="84"/>
      <c r="E614" s="84"/>
      <c r="F614" s="84"/>
      <c r="G614" s="5"/>
    </row>
    <row r="615" spans="1:7" x14ac:dyDescent="0.2">
      <c r="A615" s="5"/>
      <c r="B615" s="5"/>
      <c r="C615" s="5"/>
      <c r="D615" s="84"/>
      <c r="E615" s="84"/>
      <c r="F615" s="84"/>
      <c r="G615" s="5"/>
    </row>
    <row r="616" spans="1:7" x14ac:dyDescent="0.2">
      <c r="A616" s="5"/>
      <c r="B616" s="5"/>
      <c r="C616" s="5"/>
      <c r="D616" s="84"/>
      <c r="E616" s="84"/>
      <c r="F616" s="84"/>
      <c r="G616" s="5"/>
    </row>
    <row r="617" spans="1:7" x14ac:dyDescent="0.2">
      <c r="A617" s="5"/>
      <c r="B617" s="5"/>
      <c r="C617" s="5"/>
      <c r="D617" s="84"/>
      <c r="E617" s="84"/>
      <c r="F617" s="84"/>
      <c r="G617" s="5"/>
    </row>
    <row r="618" spans="1:7" x14ac:dyDescent="0.2">
      <c r="A618" s="5"/>
      <c r="B618" s="5"/>
      <c r="C618" s="5"/>
      <c r="D618" s="84"/>
      <c r="E618" s="84"/>
      <c r="F618" s="84"/>
      <c r="G618" s="5"/>
    </row>
    <row r="619" spans="1:7" x14ac:dyDescent="0.2">
      <c r="A619" s="5"/>
      <c r="B619" s="5"/>
      <c r="C619" s="5"/>
      <c r="D619" s="84"/>
      <c r="E619" s="84"/>
      <c r="F619" s="84"/>
      <c r="G619" s="5"/>
    </row>
    <row r="620" spans="1:7" x14ac:dyDescent="0.2">
      <c r="A620" s="5"/>
      <c r="B620" s="5"/>
      <c r="C620" s="5"/>
      <c r="D620" s="84"/>
      <c r="E620" s="84"/>
      <c r="F620" s="84"/>
      <c r="G620" s="5"/>
    </row>
    <row r="621" spans="1:7" x14ac:dyDescent="0.2">
      <c r="A621" s="5"/>
      <c r="B621" s="5"/>
      <c r="C621" s="5"/>
      <c r="D621" s="84"/>
      <c r="E621" s="84"/>
      <c r="F621" s="84"/>
      <c r="G621" s="5"/>
    </row>
    <row r="622" spans="1:7" x14ac:dyDescent="0.2">
      <c r="A622" s="5"/>
      <c r="B622" s="5"/>
      <c r="C622" s="5"/>
      <c r="D622" s="84"/>
      <c r="E622" s="84"/>
      <c r="F622" s="84"/>
      <c r="G622" s="5"/>
    </row>
    <row r="623" spans="1:7" x14ac:dyDescent="0.2">
      <c r="A623" s="5"/>
      <c r="B623" s="5"/>
      <c r="C623" s="5"/>
      <c r="D623" s="5"/>
      <c r="E623" s="5"/>
      <c r="F623" s="5"/>
      <c r="G623" s="5"/>
    </row>
    <row r="624" spans="1:7" x14ac:dyDescent="0.2">
      <c r="A624" s="5"/>
      <c r="B624" s="5"/>
      <c r="C624" s="5"/>
      <c r="D624" s="5"/>
      <c r="E624" s="5"/>
      <c r="F624" s="5"/>
      <c r="G624" s="5"/>
    </row>
    <row r="625" spans="1:7" x14ac:dyDescent="0.2">
      <c r="A625" s="5"/>
      <c r="B625" s="5"/>
      <c r="C625" s="5"/>
      <c r="D625" s="5"/>
      <c r="E625" s="5"/>
      <c r="F625" s="5"/>
      <c r="G625" s="5"/>
    </row>
    <row r="626" spans="1:7" x14ac:dyDescent="0.2">
      <c r="A626" s="5"/>
      <c r="B626" s="5"/>
      <c r="C626" s="5"/>
      <c r="D626" s="5"/>
      <c r="E626" s="5"/>
      <c r="F626" s="5"/>
      <c r="G626" s="5"/>
    </row>
    <row r="627" spans="1:7" x14ac:dyDescent="0.2">
      <c r="A627" s="5"/>
      <c r="B627" s="5"/>
      <c r="C627" s="5"/>
      <c r="D627" s="5"/>
      <c r="E627" s="5"/>
      <c r="F627" s="5"/>
      <c r="G627" s="5"/>
    </row>
    <row r="628" spans="1:7" x14ac:dyDescent="0.2">
      <c r="A628" s="5"/>
      <c r="B628" s="5"/>
      <c r="C628" s="5"/>
      <c r="D628" s="5"/>
      <c r="E628" s="5"/>
      <c r="F628" s="5"/>
      <c r="G628" s="5"/>
    </row>
    <row r="629" spans="1:7" x14ac:dyDescent="0.2">
      <c r="A629" s="5"/>
      <c r="B629" s="5"/>
      <c r="C629" s="5"/>
      <c r="D629" s="5"/>
      <c r="E629" s="5"/>
      <c r="F629" s="5"/>
      <c r="G629" s="5"/>
    </row>
    <row r="630" spans="1:7" x14ac:dyDescent="0.2">
      <c r="A630" s="5"/>
      <c r="B630" s="5"/>
      <c r="C630" s="5"/>
      <c r="D630" s="5"/>
      <c r="E630" s="5"/>
      <c r="F630" s="5"/>
      <c r="G630" s="5"/>
    </row>
    <row r="631" spans="1:7" x14ac:dyDescent="0.2">
      <c r="A631" s="5"/>
      <c r="B631" s="5"/>
      <c r="C631" s="5"/>
      <c r="D631" s="5"/>
      <c r="E631" s="5"/>
      <c r="F631" s="5"/>
      <c r="G631" s="5"/>
    </row>
    <row r="632" spans="1:7" x14ac:dyDescent="0.2">
      <c r="A632" s="5"/>
      <c r="B632" s="5"/>
      <c r="C632" s="5"/>
      <c r="D632" s="5"/>
      <c r="E632" s="5"/>
      <c r="F632" s="5"/>
      <c r="G632" s="5"/>
    </row>
    <row r="633" spans="1:7" x14ac:dyDescent="0.2">
      <c r="A633" s="5"/>
      <c r="B633" s="5"/>
      <c r="C633" s="5"/>
      <c r="D633" s="5"/>
      <c r="E633" s="5"/>
      <c r="F633" s="5"/>
      <c r="G633" s="5"/>
    </row>
    <row r="634" spans="1:7" x14ac:dyDescent="0.2">
      <c r="A634" s="5"/>
      <c r="B634" s="5"/>
      <c r="C634" s="5"/>
      <c r="D634" s="5"/>
      <c r="E634" s="5"/>
      <c r="F634" s="5"/>
      <c r="G634" s="5"/>
    </row>
    <row r="635" spans="1:7" x14ac:dyDescent="0.2">
      <c r="A635" s="5"/>
      <c r="B635" s="5"/>
      <c r="C635" s="5"/>
      <c r="D635" s="5"/>
      <c r="E635" s="5"/>
      <c r="F635" s="5"/>
      <c r="G635" s="5"/>
    </row>
    <row r="636" spans="1:7" x14ac:dyDescent="0.2">
      <c r="A636" s="5"/>
      <c r="B636" s="5"/>
      <c r="C636" s="5"/>
      <c r="D636" s="5"/>
      <c r="E636" s="5"/>
      <c r="F636" s="5"/>
      <c r="G636" s="5"/>
    </row>
    <row r="637" spans="1:7" x14ac:dyDescent="0.2">
      <c r="A637" s="5"/>
      <c r="B637" s="5"/>
      <c r="C637" s="5"/>
      <c r="D637" s="5"/>
      <c r="E637" s="5"/>
      <c r="F637" s="5"/>
      <c r="G637" s="5"/>
    </row>
    <row r="638" spans="1:7" x14ac:dyDescent="0.2">
      <c r="A638" s="5"/>
      <c r="B638" s="5"/>
      <c r="C638" s="5"/>
      <c r="D638" s="5"/>
      <c r="E638" s="5"/>
      <c r="F638" s="5"/>
      <c r="G638" s="5"/>
    </row>
    <row r="639" spans="1:7" x14ac:dyDescent="0.2">
      <c r="A639" s="5"/>
      <c r="B639" s="5"/>
      <c r="C639" s="5"/>
      <c r="D639" s="5"/>
      <c r="E639" s="5"/>
      <c r="F639" s="5"/>
      <c r="G639" s="5"/>
    </row>
    <row r="640" spans="1:7" x14ac:dyDescent="0.2">
      <c r="A640" s="5"/>
      <c r="B640" s="5"/>
      <c r="C640" s="5"/>
      <c r="D640" s="5"/>
      <c r="E640" s="5"/>
      <c r="F640" s="5"/>
      <c r="G640" s="5"/>
    </row>
    <row r="641" spans="1:7" x14ac:dyDescent="0.2">
      <c r="A641" s="5"/>
      <c r="B641" s="5"/>
      <c r="C641" s="5"/>
      <c r="D641" s="5"/>
      <c r="E641" s="5"/>
      <c r="F641" s="5"/>
      <c r="G641" s="5"/>
    </row>
    <row r="642" spans="1:7" x14ac:dyDescent="0.2">
      <c r="A642" s="5"/>
      <c r="B642" s="5"/>
      <c r="C642" s="5"/>
      <c r="D642" s="5"/>
      <c r="E642" s="5"/>
      <c r="F642" s="5"/>
      <c r="G642" s="5"/>
    </row>
    <row r="643" spans="1:7" x14ac:dyDescent="0.2">
      <c r="A643" s="5"/>
      <c r="B643" s="5"/>
      <c r="C643" s="5"/>
      <c r="D643" s="5"/>
      <c r="E643" s="5"/>
      <c r="F643" s="5"/>
      <c r="G643" s="5"/>
    </row>
    <row r="644" spans="1:7" x14ac:dyDescent="0.2">
      <c r="A644" s="5"/>
      <c r="B644" s="5"/>
      <c r="C644" s="5"/>
      <c r="D644" s="5"/>
      <c r="E644" s="5"/>
      <c r="F644" s="5"/>
      <c r="G644" s="5"/>
    </row>
    <row r="645" spans="1:7" x14ac:dyDescent="0.2">
      <c r="A645" s="5"/>
      <c r="B645" s="5"/>
      <c r="C645" s="5"/>
      <c r="D645" s="5"/>
      <c r="E645" s="5"/>
      <c r="F645" s="5"/>
      <c r="G645" s="5"/>
    </row>
    <row r="646" spans="1:7" x14ac:dyDescent="0.2">
      <c r="A646" s="5"/>
      <c r="B646" s="5"/>
      <c r="C646" s="5"/>
      <c r="D646" s="5"/>
      <c r="E646" s="5"/>
      <c r="F646" s="5"/>
      <c r="G646" s="5"/>
    </row>
    <row r="647" spans="1:7" x14ac:dyDescent="0.2">
      <c r="A647" s="5"/>
      <c r="B647" s="5"/>
      <c r="C647" s="5"/>
      <c r="D647" s="5"/>
      <c r="E647" s="5"/>
      <c r="F647" s="5"/>
      <c r="G647" s="5"/>
    </row>
    <row r="648" spans="1:7" x14ac:dyDescent="0.2">
      <c r="A648" s="5"/>
      <c r="B648" s="5"/>
      <c r="C648" s="5"/>
      <c r="D648" s="5"/>
      <c r="E648" s="5"/>
      <c r="F648" s="5"/>
      <c r="G648" s="5"/>
    </row>
    <row r="649" spans="1:7" x14ac:dyDescent="0.2">
      <c r="A649" s="5"/>
      <c r="B649" s="5"/>
      <c r="C649" s="5"/>
      <c r="D649" s="5"/>
      <c r="E649" s="5"/>
      <c r="F649" s="5"/>
      <c r="G649" s="5"/>
    </row>
    <row r="650" spans="1:7" x14ac:dyDescent="0.2">
      <c r="A650" s="5"/>
      <c r="B650" s="5"/>
      <c r="C650" s="5"/>
      <c r="D650" s="5"/>
      <c r="E650" s="5"/>
      <c r="F650" s="5"/>
      <c r="G650" s="5"/>
    </row>
    <row r="651" spans="1:7" x14ac:dyDescent="0.2">
      <c r="A651" s="5"/>
      <c r="B651" s="5"/>
      <c r="C651" s="5"/>
      <c r="D651" s="5"/>
      <c r="E651" s="5"/>
      <c r="F651" s="5"/>
      <c r="G651" s="5"/>
    </row>
    <row r="652" spans="1:7" x14ac:dyDescent="0.2">
      <c r="A652" s="5"/>
      <c r="B652" s="5"/>
      <c r="C652" s="5"/>
      <c r="D652" s="5"/>
      <c r="E652" s="5"/>
      <c r="F652" s="5"/>
      <c r="G652" s="5"/>
    </row>
    <row r="653" spans="1:7" x14ac:dyDescent="0.2">
      <c r="A653" s="5"/>
      <c r="B653" s="5"/>
      <c r="C653" s="5"/>
      <c r="D653" s="5"/>
      <c r="E653" s="5"/>
      <c r="F653" s="5"/>
      <c r="G653" s="5"/>
    </row>
    <row r="654" spans="1:7" x14ac:dyDescent="0.2">
      <c r="A654" s="5"/>
      <c r="B654" s="5"/>
      <c r="C654" s="5"/>
      <c r="D654" s="5"/>
      <c r="E654" s="5"/>
      <c r="F654" s="5"/>
      <c r="G654" s="5"/>
    </row>
    <row r="655" spans="1:7" x14ac:dyDescent="0.2">
      <c r="A655" s="5"/>
      <c r="B655" s="5"/>
      <c r="C655" s="5"/>
      <c r="D655" s="5"/>
      <c r="E655" s="5"/>
      <c r="F655" s="5"/>
      <c r="G655" s="5"/>
    </row>
    <row r="656" spans="1:7" x14ac:dyDescent="0.2">
      <c r="A656" s="5"/>
      <c r="B656" s="5"/>
      <c r="C656" s="5"/>
      <c r="D656" s="5"/>
      <c r="E656" s="5"/>
      <c r="F656" s="5"/>
      <c r="G656" s="5"/>
    </row>
    <row r="657" spans="1:7" x14ac:dyDescent="0.2">
      <c r="A657" s="5"/>
      <c r="B657" s="5"/>
      <c r="C657" s="5"/>
      <c r="D657" s="5"/>
      <c r="E657" s="5"/>
      <c r="F657" s="5"/>
      <c r="G657" s="5"/>
    </row>
    <row r="658" spans="1:7" x14ac:dyDescent="0.2">
      <c r="A658" s="5"/>
      <c r="B658" s="5"/>
      <c r="C658" s="5"/>
      <c r="D658" s="5"/>
      <c r="E658" s="5"/>
      <c r="F658" s="5"/>
      <c r="G658" s="5"/>
    </row>
    <row r="659" spans="1:7" x14ac:dyDescent="0.2">
      <c r="A659" s="5"/>
      <c r="B659" s="5"/>
      <c r="C659" s="5"/>
      <c r="D659" s="5"/>
      <c r="E659" s="5"/>
      <c r="F659" s="5"/>
      <c r="G659" s="5"/>
    </row>
    <row r="660" spans="1:7" x14ac:dyDescent="0.2">
      <c r="A660" s="5"/>
      <c r="B660" s="5"/>
      <c r="C660" s="5"/>
      <c r="D660" s="5"/>
      <c r="E660" s="5"/>
      <c r="F660" s="5"/>
      <c r="G660" s="5"/>
    </row>
    <row r="661" spans="1:7" x14ac:dyDescent="0.2">
      <c r="A661" s="5"/>
      <c r="B661" s="5"/>
      <c r="C661" s="5"/>
      <c r="D661" s="5"/>
      <c r="E661" s="5"/>
      <c r="F661" s="5"/>
      <c r="G661" s="5"/>
    </row>
    <row r="662" spans="1:7" x14ac:dyDescent="0.2">
      <c r="A662" s="5"/>
      <c r="B662" s="5"/>
      <c r="C662" s="5"/>
      <c r="D662" s="5"/>
      <c r="E662" s="5"/>
      <c r="F662" s="5"/>
      <c r="G662" s="5"/>
    </row>
    <row r="663" spans="1:7" x14ac:dyDescent="0.2">
      <c r="A663" s="5"/>
      <c r="B663" s="5"/>
      <c r="C663" s="5"/>
      <c r="D663" s="5"/>
      <c r="E663" s="5"/>
      <c r="F663" s="5"/>
      <c r="G663" s="5"/>
    </row>
    <row r="664" spans="1:7" x14ac:dyDescent="0.2">
      <c r="A664" s="5"/>
      <c r="B664" s="5"/>
      <c r="C664" s="5"/>
      <c r="D664" s="5"/>
      <c r="E664" s="5"/>
      <c r="F664" s="5"/>
      <c r="G664" s="5"/>
    </row>
    <row r="665" spans="1:7" x14ac:dyDescent="0.2">
      <c r="A665" s="5"/>
      <c r="B665" s="5"/>
      <c r="C665" s="5"/>
      <c r="D665" s="5"/>
      <c r="E665" s="5"/>
      <c r="F665" s="5"/>
      <c r="G665" s="5"/>
    </row>
    <row r="666" spans="1:7" x14ac:dyDescent="0.2">
      <c r="A666" s="5"/>
      <c r="B666" s="5"/>
      <c r="C666" s="5"/>
      <c r="D666" s="5"/>
      <c r="E666" s="5"/>
      <c r="F666" s="5"/>
      <c r="G666" s="5"/>
    </row>
    <row r="667" spans="1:7" x14ac:dyDescent="0.2">
      <c r="A667" s="5"/>
      <c r="B667" s="5"/>
      <c r="C667" s="5"/>
      <c r="D667" s="5"/>
      <c r="E667" s="5"/>
      <c r="F667" s="5"/>
      <c r="G667" s="5"/>
    </row>
    <row r="668" spans="1:7" x14ac:dyDescent="0.2">
      <c r="A668" s="5"/>
      <c r="B668" s="5"/>
      <c r="C668" s="5"/>
      <c r="D668" s="5"/>
      <c r="E668" s="5"/>
      <c r="F668" s="5"/>
      <c r="G668" s="5"/>
    </row>
    <row r="669" spans="1:7" x14ac:dyDescent="0.2">
      <c r="A669" s="5"/>
      <c r="B669" s="5"/>
      <c r="C669" s="5"/>
      <c r="D669" s="5"/>
      <c r="E669" s="5"/>
      <c r="F669" s="5"/>
      <c r="G669" s="5"/>
    </row>
    <row r="670" spans="1:7" x14ac:dyDescent="0.2">
      <c r="A670" s="5"/>
      <c r="B670" s="5"/>
      <c r="C670" s="5"/>
      <c r="D670" s="5"/>
      <c r="E670" s="5"/>
      <c r="F670" s="5"/>
      <c r="G670" s="5"/>
    </row>
    <row r="671" spans="1:7" x14ac:dyDescent="0.2">
      <c r="A671" s="5"/>
      <c r="B671" s="5"/>
      <c r="C671" s="5"/>
      <c r="D671" s="5"/>
      <c r="E671" s="5"/>
      <c r="F671" s="5"/>
      <c r="G671" s="5"/>
    </row>
    <row r="672" spans="1:7" x14ac:dyDescent="0.2">
      <c r="A672" s="5"/>
      <c r="B672" s="5"/>
      <c r="C672" s="5"/>
      <c r="D672" s="5"/>
      <c r="E672" s="5"/>
      <c r="F672" s="5"/>
      <c r="G672" s="5"/>
    </row>
    <row r="673" spans="1:7" x14ac:dyDescent="0.2">
      <c r="A673" s="5"/>
      <c r="B673" s="5"/>
      <c r="C673" s="5"/>
      <c r="D673" s="5"/>
      <c r="E673" s="5"/>
      <c r="F673" s="5"/>
      <c r="G673" s="5"/>
    </row>
    <row r="674" spans="1:7" x14ac:dyDescent="0.2">
      <c r="A674" s="5"/>
      <c r="B674" s="5"/>
      <c r="C674" s="5"/>
      <c r="D674" s="5"/>
      <c r="E674" s="5"/>
      <c r="F674" s="5"/>
      <c r="G674" s="5"/>
    </row>
    <row r="675" spans="1:7" x14ac:dyDescent="0.2">
      <c r="A675" s="5"/>
      <c r="B675" s="5"/>
      <c r="C675" s="5"/>
      <c r="D675" s="5"/>
      <c r="E675" s="5"/>
      <c r="F675" s="5"/>
      <c r="G675" s="5"/>
    </row>
    <row r="676" spans="1:7" x14ac:dyDescent="0.2">
      <c r="A676" s="5"/>
      <c r="B676" s="5"/>
      <c r="C676" s="5"/>
      <c r="D676" s="5"/>
      <c r="E676" s="5"/>
      <c r="F676" s="5"/>
      <c r="G676" s="5"/>
    </row>
    <row r="677" spans="1:7" x14ac:dyDescent="0.2">
      <c r="A677" s="5"/>
      <c r="B677" s="5"/>
      <c r="C677" s="5"/>
      <c r="D677" s="5"/>
      <c r="E677" s="5"/>
      <c r="F677" s="5"/>
      <c r="G677" s="5"/>
    </row>
    <row r="678" spans="1:7" x14ac:dyDescent="0.2">
      <c r="A678" s="5"/>
      <c r="B678" s="5"/>
      <c r="C678" s="5"/>
      <c r="D678" s="5"/>
      <c r="E678" s="5"/>
      <c r="F678" s="5"/>
      <c r="G678" s="5"/>
    </row>
    <row r="679" spans="1:7" x14ac:dyDescent="0.2">
      <c r="A679" s="5"/>
      <c r="B679" s="5"/>
      <c r="C679" s="5"/>
      <c r="D679" s="5"/>
      <c r="E679" s="5"/>
      <c r="F679" s="5"/>
      <c r="G679" s="5"/>
    </row>
    <row r="680" spans="1:7" x14ac:dyDescent="0.2">
      <c r="A680" s="5"/>
      <c r="B680" s="5"/>
      <c r="C680" s="5"/>
      <c r="D680" s="5"/>
      <c r="E680" s="5"/>
      <c r="F680" s="5"/>
      <c r="G680" s="5"/>
    </row>
    <row r="681" spans="1:7" x14ac:dyDescent="0.2">
      <c r="G681" s="5"/>
    </row>
  </sheetData>
  <sheetProtection password="CC38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M225"/>
  <sheetViews>
    <sheetView showGridLines="0" showRowColHeaders="0" topLeftCell="A10" zoomScale="120" zoomScaleNormal="120" workbookViewId="0">
      <selection activeCell="H12" sqref="H12"/>
    </sheetView>
  </sheetViews>
  <sheetFormatPr baseColWidth="10" defaultColWidth="11.5" defaultRowHeight="12.75" x14ac:dyDescent="0.2"/>
  <cols>
    <col min="1" max="1" width="2.6640625" style="4" customWidth="1"/>
    <col min="2" max="2" width="23" style="4" customWidth="1"/>
    <col min="3" max="3" width="2.1640625" style="4" customWidth="1"/>
    <col min="4" max="4" width="27.33203125" style="4" customWidth="1"/>
    <col min="5" max="5" width="33.33203125" style="4" customWidth="1"/>
    <col min="6" max="6" width="14.83203125" style="4" customWidth="1"/>
    <col min="7" max="7" width="18.33203125" style="4" customWidth="1"/>
    <col min="8" max="8" width="12" style="4" customWidth="1"/>
    <col min="9" max="9" width="2.1640625" style="4" customWidth="1"/>
    <col min="10" max="10" width="11.83203125" style="4" customWidth="1"/>
    <col min="11" max="11" width="15.33203125" style="4" customWidth="1"/>
    <col min="12" max="17" width="11.83203125" style="4" customWidth="1"/>
    <col min="18" max="16384" width="11.5" style="4"/>
  </cols>
  <sheetData>
    <row r="1" spans="1:39" ht="8.25" customHeight="1" x14ac:dyDescent="0.2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</row>
    <row r="2" spans="1:39" ht="33.6" customHeight="1" x14ac:dyDescent="0.2">
      <c r="A2" s="3"/>
      <c r="B2" s="90" t="s">
        <v>257</v>
      </c>
      <c r="C2" s="3"/>
      <c r="D2" s="263" t="s">
        <v>54</v>
      </c>
      <c r="E2" s="263"/>
      <c r="F2" s="263"/>
      <c r="G2" s="263"/>
      <c r="H2" s="2"/>
      <c r="I2" s="3"/>
      <c r="J2" s="3"/>
      <c r="K2" s="3"/>
      <c r="L2" s="3"/>
      <c r="M2" s="3"/>
      <c r="N2" s="3"/>
      <c r="O2" s="3"/>
      <c r="P2" s="3"/>
      <c r="Q2" s="3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</row>
    <row r="3" spans="1:39" ht="11.25" customHeight="1" thickBot="1" x14ac:dyDescent="0.25">
      <c r="A3" s="2"/>
      <c r="B3" s="3"/>
      <c r="C3" s="3"/>
      <c r="D3" s="3"/>
      <c r="E3" s="3"/>
      <c r="F3" s="3"/>
      <c r="G3" s="3"/>
      <c r="H3" s="2"/>
      <c r="I3" s="278" t="s">
        <v>1307</v>
      </c>
      <c r="J3" s="278"/>
      <c r="K3" s="278"/>
      <c r="L3" s="280" t="s">
        <v>1368</v>
      </c>
      <c r="M3" s="280"/>
      <c r="N3" s="3"/>
      <c r="O3" s="3"/>
      <c r="P3" s="3"/>
      <c r="Q3" s="3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</row>
    <row r="4" spans="1:39" ht="18.600000000000001" customHeight="1" thickBot="1" x14ac:dyDescent="0.25">
      <c r="A4" s="2"/>
      <c r="B4" s="7" t="s">
        <v>0</v>
      </c>
      <c r="C4" s="2"/>
      <c r="D4" s="206" t="s">
        <v>1</v>
      </c>
      <c r="E4" s="207" t="s">
        <v>2</v>
      </c>
      <c r="F4" s="207" t="s">
        <v>4</v>
      </c>
      <c r="G4" s="208" t="s">
        <v>3</v>
      </c>
      <c r="H4" s="2"/>
      <c r="I4" s="279">
        <f>12-(COUNTA(H10:H24))</f>
        <v>10</v>
      </c>
      <c r="J4" s="279"/>
      <c r="K4" s="279"/>
      <c r="L4" s="280" t="s">
        <v>1369</v>
      </c>
      <c r="M4" s="280"/>
      <c r="N4" s="3"/>
      <c r="O4" s="3"/>
      <c r="P4" s="3"/>
      <c r="Q4" s="3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</row>
    <row r="5" spans="1:39" ht="18.75" customHeight="1" thickBot="1" x14ac:dyDescent="0.25">
      <c r="A5" s="2"/>
      <c r="B5" s="19" t="s">
        <v>447</v>
      </c>
      <c r="C5" s="2"/>
      <c r="D5" s="23" t="s">
        <v>61</v>
      </c>
      <c r="E5" s="23" t="s">
        <v>251</v>
      </c>
      <c r="F5" s="24" t="s">
        <v>58</v>
      </c>
      <c r="G5" s="22" t="s">
        <v>1381</v>
      </c>
      <c r="H5" s="2"/>
      <c r="I5" s="276" t="s">
        <v>1319</v>
      </c>
      <c r="J5" s="276"/>
      <c r="K5" s="276"/>
      <c r="L5" s="3"/>
      <c r="M5" s="3"/>
      <c r="N5" s="3"/>
      <c r="O5" s="3"/>
      <c r="P5" s="3"/>
      <c r="Q5" s="3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</row>
    <row r="6" spans="1:39" ht="18.600000000000001" customHeight="1" thickBot="1" x14ac:dyDescent="0.25">
      <c r="A6" s="2"/>
      <c r="B6" s="7" t="s">
        <v>50</v>
      </c>
      <c r="C6" s="2"/>
      <c r="D6" s="8"/>
      <c r="E6" s="8"/>
      <c r="F6" s="9"/>
      <c r="G6" s="8"/>
      <c r="H6" s="2"/>
      <c r="I6" s="277" t="s">
        <v>1320</v>
      </c>
      <c r="J6" s="277"/>
      <c r="K6" s="277"/>
      <c r="L6" s="3"/>
      <c r="M6" s="3"/>
      <c r="N6" s="3"/>
      <c r="O6" s="3"/>
      <c r="P6" s="3"/>
      <c r="Q6" s="3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</row>
    <row r="7" spans="1:39" ht="18.600000000000001" customHeight="1" thickTop="1" thickBot="1" x14ac:dyDescent="0.25">
      <c r="A7" s="2"/>
      <c r="B7" s="21">
        <v>43121</v>
      </c>
      <c r="C7" s="2"/>
      <c r="D7" s="264" t="s">
        <v>51</v>
      </c>
      <c r="E7" s="265"/>
      <c r="F7" s="265"/>
      <c r="G7" s="266"/>
      <c r="H7" s="2"/>
      <c r="I7" s="3"/>
      <c r="J7" s="267" t="s">
        <v>260</v>
      </c>
      <c r="K7" s="268"/>
      <c r="L7" s="268"/>
      <c r="M7" s="269"/>
      <c r="N7" s="3"/>
      <c r="O7" s="3"/>
      <c r="P7" s="3"/>
      <c r="Q7" s="3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</row>
    <row r="8" spans="1:39" ht="6" customHeight="1" thickBot="1" x14ac:dyDescent="0.25">
      <c r="A8" s="2"/>
      <c r="B8" s="2"/>
      <c r="C8" s="2"/>
      <c r="D8" s="2"/>
      <c r="E8" s="2"/>
      <c r="F8" s="3"/>
      <c r="G8" s="3"/>
      <c r="H8" s="2"/>
      <c r="I8" s="3"/>
      <c r="J8" s="270"/>
      <c r="K8" s="271"/>
      <c r="L8" s="271"/>
      <c r="M8" s="272"/>
      <c r="N8" s="3"/>
      <c r="O8" s="3"/>
      <c r="P8" s="3"/>
      <c r="Q8" s="3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</row>
    <row r="9" spans="1:39" ht="27" customHeight="1" thickBot="1" x14ac:dyDescent="0.25">
      <c r="A9" s="2"/>
      <c r="B9" s="10"/>
      <c r="C9" s="11"/>
      <c r="D9" s="215" t="s">
        <v>5</v>
      </c>
      <c r="E9" s="207" t="s">
        <v>6</v>
      </c>
      <c r="F9" s="207" t="s">
        <v>48</v>
      </c>
      <c r="G9" s="216" t="s">
        <v>1331</v>
      </c>
      <c r="H9" s="208" t="s">
        <v>36</v>
      </c>
      <c r="I9" s="3"/>
      <c r="J9" s="85" t="s">
        <v>1321</v>
      </c>
      <c r="K9" s="273" t="s">
        <v>99</v>
      </c>
      <c r="L9" s="274"/>
      <c r="M9" s="275"/>
      <c r="N9" s="3"/>
      <c r="O9" s="3"/>
      <c r="P9" s="3"/>
      <c r="Q9" s="3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</row>
    <row r="10" spans="1:39" ht="18" customHeight="1" x14ac:dyDescent="0.2">
      <c r="A10" s="2"/>
      <c r="B10" s="203" t="s">
        <v>1322</v>
      </c>
      <c r="C10" s="12"/>
      <c r="D10" s="19" t="s">
        <v>911</v>
      </c>
      <c r="E10" s="13" t="str">
        <f>IF(D10&lt;&gt;"",VLOOKUP(D10,données!$D$3:$F$555,2,FALSE)," ")</f>
        <v>BILLARD CLUB DE MAROMME</v>
      </c>
      <c r="F10" s="13" t="str">
        <f>IF(D10&lt;&gt;"",VLOOKUP(D10,données!$D$3:$F$555,3,FALSE)," ")</f>
        <v>156477J</v>
      </c>
      <c r="G10" s="19">
        <v>36</v>
      </c>
      <c r="H10" s="14"/>
      <c r="I10" s="3"/>
      <c r="J10" s="292" t="s">
        <v>259</v>
      </c>
      <c r="K10" s="282" t="str">
        <f>IF(K9&lt;&gt;"",VLOOKUP(K9,données!$I$2:$L$23,2,FALSE),"")</f>
        <v>Complexe sportif Sporticaux</v>
      </c>
      <c r="L10" s="283"/>
      <c r="M10" s="284"/>
      <c r="N10" s="3"/>
      <c r="O10" s="3"/>
      <c r="P10" s="3"/>
      <c r="Q10" s="3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</row>
    <row r="11" spans="1:39" ht="18" customHeight="1" x14ac:dyDescent="0.2">
      <c r="A11" s="2"/>
      <c r="B11" s="204" t="s">
        <v>1323</v>
      </c>
      <c r="C11" s="12"/>
      <c r="D11" s="19" t="s">
        <v>393</v>
      </c>
      <c r="E11" s="13" t="str">
        <f>IF(D11&lt;&gt;"",VLOOKUP(D11,données!$D$3:$F$555,2,FALSE)," ")</f>
        <v>BILLARD CLUB CANY BARVILLE</v>
      </c>
      <c r="F11" s="13" t="str">
        <f>IF(D11&lt;&gt;"",VLOOKUP(D11,données!$D$3:$F$555,3,FALSE)," ")</f>
        <v>120322U</v>
      </c>
      <c r="G11" s="20">
        <v>14</v>
      </c>
      <c r="H11" s="15"/>
      <c r="I11" s="3"/>
      <c r="J11" s="293"/>
      <c r="K11" s="282" t="str">
        <f>IF(K9&lt;&gt;"",VLOOKUP(K9,données!$I$2:$L$23,3,FALSE),"")</f>
        <v>Route de Veulettes</v>
      </c>
      <c r="L11" s="283"/>
      <c r="M11" s="284"/>
      <c r="N11" s="3"/>
      <c r="O11" s="3"/>
      <c r="P11" s="3"/>
      <c r="Q11" s="3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</row>
    <row r="12" spans="1:39" ht="18" customHeight="1" thickBot="1" x14ac:dyDescent="0.25">
      <c r="A12" s="2"/>
      <c r="B12" s="205" t="s">
        <v>1324</v>
      </c>
      <c r="C12" s="12"/>
      <c r="D12" s="19" t="s">
        <v>502</v>
      </c>
      <c r="E12" s="13" t="str">
        <f>IF(D12&lt;&gt;"",VLOOKUP(D12,données!$D$3:$F$555,2,FALSE)," ")</f>
        <v>BILLARD CLUB OSSELIEN</v>
      </c>
      <c r="F12" s="13" t="str">
        <f>IF(D12&lt;&gt;"",VLOOKUP(D12,données!$D$3:$F$555,3,FALSE)," ")</f>
        <v>138381J</v>
      </c>
      <c r="G12" s="20">
        <v>8</v>
      </c>
      <c r="H12" s="1"/>
      <c r="I12" s="3"/>
      <c r="J12" s="86" t="s">
        <v>278</v>
      </c>
      <c r="K12" s="282" t="str">
        <f>IF(K9&lt;&gt;"",VLOOKUP(K9,données!$I$2:$L$23,4,FALSE),"")</f>
        <v>76450   CANY - BARVILLE</v>
      </c>
      <c r="L12" s="283"/>
      <c r="M12" s="284"/>
      <c r="N12" s="3"/>
      <c r="O12" s="3"/>
      <c r="P12" s="3"/>
      <c r="Q12" s="3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</row>
    <row r="13" spans="1:39" ht="3.75" customHeight="1" thickBot="1" x14ac:dyDescent="0.25">
      <c r="A13" s="2"/>
      <c r="B13" s="10"/>
      <c r="C13" s="11"/>
      <c r="D13" s="3"/>
      <c r="E13" s="3"/>
      <c r="F13" s="3"/>
      <c r="G13" s="3"/>
      <c r="H13" s="2"/>
      <c r="I13" s="3"/>
      <c r="J13" s="3"/>
      <c r="K13" s="3"/>
      <c r="L13" s="3"/>
      <c r="M13" s="3"/>
      <c r="N13" s="3"/>
      <c r="O13" s="3"/>
      <c r="P13" s="3"/>
      <c r="Q13" s="3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</row>
    <row r="14" spans="1:39" ht="18" customHeight="1" x14ac:dyDescent="0.2">
      <c r="A14" s="2"/>
      <c r="B14" s="209" t="s">
        <v>1325</v>
      </c>
      <c r="C14" s="2"/>
      <c r="D14" s="19" t="s">
        <v>497</v>
      </c>
      <c r="E14" s="13" t="str">
        <f>IF(D14&lt;&gt;"",VLOOKUP(D14,données!$D$3:$F$555,2,FALSE)," ")</f>
        <v>CLUB ECOLE HAVRAIS DE BILLARD</v>
      </c>
      <c r="F14" s="13" t="str">
        <f>IF(D14&lt;&gt;"",VLOOKUP(D14,données!$D$3:$F$555,3,FALSE)," ")</f>
        <v>137816Q</v>
      </c>
      <c r="G14" s="19">
        <v>34</v>
      </c>
      <c r="H14" s="2"/>
      <c r="I14" s="3"/>
      <c r="J14" s="3"/>
      <c r="K14" s="3"/>
      <c r="L14" s="3"/>
      <c r="M14" s="3"/>
      <c r="N14" s="3"/>
      <c r="O14" s="3"/>
      <c r="P14" s="3"/>
      <c r="Q14" s="3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</row>
    <row r="15" spans="1:39" ht="17.25" customHeight="1" x14ac:dyDescent="0.2">
      <c r="A15" s="2"/>
      <c r="B15" s="210" t="s">
        <v>1326</v>
      </c>
      <c r="C15" s="2"/>
      <c r="D15" s="19" t="s">
        <v>411</v>
      </c>
      <c r="E15" s="13" t="str">
        <f>IF(D15&lt;&gt;"",VLOOKUP(D15,données!$D$3:$F$555,2,FALSE)," ")</f>
        <v>BILLARD CLUB CANY BARVILLE</v>
      </c>
      <c r="F15" s="13" t="str">
        <f>IF(D15&lt;&gt;"",VLOOKUP(D15,données!$D$3:$F$555,3,FALSE)," ")</f>
        <v>153247Y</v>
      </c>
      <c r="G15" s="20">
        <v>12</v>
      </c>
      <c r="H15" s="2"/>
      <c r="I15" s="3"/>
      <c r="J15" s="3"/>
      <c r="K15" s="3"/>
      <c r="L15" s="3"/>
      <c r="M15" s="3"/>
      <c r="N15" s="3"/>
      <c r="O15" s="3"/>
      <c r="P15" s="3"/>
      <c r="Q15" s="3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</row>
    <row r="16" spans="1:39" ht="18" customHeight="1" thickBot="1" x14ac:dyDescent="0.25">
      <c r="A16" s="2"/>
      <c r="B16" s="211" t="s">
        <v>1327</v>
      </c>
      <c r="C16" s="2"/>
      <c r="D16" s="19" t="s">
        <v>255</v>
      </c>
      <c r="E16" s="13" t="str">
        <f>IF(D16&lt;&gt;"",VLOOKUP(D16,données!$D$3:$F$555,2,FALSE)," ")</f>
        <v>Sans</v>
      </c>
      <c r="F16" s="13" t="str">
        <f>IF(D16&lt;&gt;"",VLOOKUP(D16,données!$D$3:$F$555,3,FALSE)," ")</f>
        <v>Sans</v>
      </c>
      <c r="G16" s="20"/>
      <c r="H16" s="1" t="s">
        <v>55</v>
      </c>
      <c r="I16" s="3"/>
      <c r="J16" s="3"/>
      <c r="K16" s="3"/>
      <c r="L16" s="3"/>
      <c r="M16" s="3"/>
      <c r="N16" s="3"/>
      <c r="O16" s="3"/>
      <c r="P16" s="3"/>
      <c r="Q16" s="3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</row>
    <row r="17" spans="1:39" ht="3.75" customHeight="1" thickBot="1" x14ac:dyDescent="0.25">
      <c r="A17" s="2"/>
      <c r="B17" s="10"/>
      <c r="C17" s="11"/>
      <c r="D17" s="3"/>
      <c r="E17" s="3"/>
      <c r="F17" s="3"/>
      <c r="G17" s="3"/>
      <c r="H17" s="2"/>
      <c r="I17" s="3"/>
      <c r="J17" s="3"/>
      <c r="K17" s="3"/>
      <c r="L17" s="3"/>
      <c r="M17" s="3"/>
      <c r="N17" s="3"/>
      <c r="O17" s="3"/>
      <c r="P17" s="3"/>
      <c r="Q17" s="3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</row>
    <row r="18" spans="1:39" ht="18" customHeight="1" x14ac:dyDescent="0.2">
      <c r="A18" s="3"/>
      <c r="B18" s="212" t="s">
        <v>1328</v>
      </c>
      <c r="C18" s="2"/>
      <c r="D18" s="19" t="s">
        <v>526</v>
      </c>
      <c r="E18" s="13" t="str">
        <f>IF(D18&lt;&gt;"",VLOOKUP(D18,données!$D$3:$F$555,2,FALSE)," ")</f>
        <v>BILLARD CLUB DE SAINT NICOLAS</v>
      </c>
      <c r="F18" s="13" t="str">
        <f>IF(D18&lt;&gt;"",VLOOKUP(D18,données!$D$3:$F$555,3,FALSE)," ")</f>
        <v>131485D</v>
      </c>
      <c r="G18" s="19">
        <v>30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</row>
    <row r="19" spans="1:39" ht="18" customHeight="1" x14ac:dyDescent="0.2">
      <c r="A19" s="3"/>
      <c r="B19" s="213" t="s">
        <v>1329</v>
      </c>
      <c r="C19" s="2"/>
      <c r="D19" s="19" t="s">
        <v>457</v>
      </c>
      <c r="E19" s="13" t="str">
        <f>IF(D19&lt;&gt;"",VLOOKUP(D19,données!$D$3:$F$555,2,FALSE)," ")</f>
        <v>ROUEN BILLARD CLUB</v>
      </c>
      <c r="F19" s="13" t="str">
        <f>IF(D19&lt;&gt;"",VLOOKUP(D19,données!$D$3:$F$555,3,FALSE)," ")</f>
        <v>017763F</v>
      </c>
      <c r="G19" s="20">
        <v>18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</row>
    <row r="20" spans="1:39" ht="18" customHeight="1" thickBot="1" x14ac:dyDescent="0.25">
      <c r="A20" s="3"/>
      <c r="B20" s="214" t="s">
        <v>1330</v>
      </c>
      <c r="C20" s="2"/>
      <c r="D20" s="19" t="s">
        <v>551</v>
      </c>
      <c r="E20" s="13" t="str">
        <f>IF(D20&lt;&gt;"",VLOOKUP(D20,données!$D$3:$F$555,2,FALSE)," ")</f>
        <v>CLUB ECOLE HAVRAIS DE BILLARD</v>
      </c>
      <c r="F20" s="13" t="str">
        <f>IF(D20&lt;&gt;"",VLOOKUP(D20,données!$D$3:$F$555,3,FALSE)," ")</f>
        <v>126230A</v>
      </c>
      <c r="G20" s="20">
        <v>10</v>
      </c>
      <c r="H20" s="1"/>
      <c r="I20" s="3"/>
      <c r="J20" s="3"/>
      <c r="K20" s="3"/>
      <c r="L20" s="3"/>
      <c r="M20" s="3"/>
      <c r="N20" s="3"/>
      <c r="O20" s="3"/>
      <c r="P20" s="3"/>
      <c r="Q20" s="3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</row>
    <row r="21" spans="1:39" s="91" customFormat="1" ht="3.75" customHeight="1" thickBot="1" x14ac:dyDescent="0.25">
      <c r="B21" s="218"/>
      <c r="C21" s="219"/>
      <c r="D21" s="220"/>
      <c r="E21" s="220"/>
      <c r="F21" s="220"/>
      <c r="G21" s="220"/>
      <c r="H21" s="247"/>
    </row>
    <row r="22" spans="1:39" ht="18" customHeight="1" x14ac:dyDescent="0.2">
      <c r="A22" s="3"/>
      <c r="B22" s="221" t="s">
        <v>1333</v>
      </c>
      <c r="C22" s="12"/>
      <c r="D22" s="19" t="s">
        <v>559</v>
      </c>
      <c r="E22" s="13" t="str">
        <f>IF(D22&lt;&gt;"",VLOOKUP(D22,données!$D$3:$F$555,2,FALSE)," ")</f>
        <v>BILLARD CLUB DE SAINT NICOLAS</v>
      </c>
      <c r="F22" s="13" t="str">
        <f>IF(D22&lt;&gt;"",VLOOKUP(D22,données!$D$3:$F$555,3,FALSE)," ")</f>
        <v>139912G</v>
      </c>
      <c r="G22" s="19">
        <v>28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</row>
    <row r="23" spans="1:39" ht="18" customHeight="1" x14ac:dyDescent="0.2">
      <c r="A23" s="3"/>
      <c r="B23" s="222" t="s">
        <v>1334</v>
      </c>
      <c r="C23" s="12"/>
      <c r="D23" s="19" t="s">
        <v>423</v>
      </c>
      <c r="E23" s="13" t="str">
        <f>IF(D23&lt;&gt;"",VLOOKUP(D23,données!$D$3:$F$555,2,FALSE)," ")</f>
        <v>BILLARD CLUB CANY BARVILLE</v>
      </c>
      <c r="F23" s="13" t="str">
        <f>IF(D23&lt;&gt;"",VLOOKUP(D23,données!$D$3:$F$555,3,FALSE)," ")</f>
        <v>152579X</v>
      </c>
      <c r="G23" s="20">
        <v>17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</row>
    <row r="24" spans="1:39" ht="18" customHeight="1" thickBot="1" x14ac:dyDescent="0.25">
      <c r="A24" s="3"/>
      <c r="B24" s="223" t="s">
        <v>1335</v>
      </c>
      <c r="C24" s="12"/>
      <c r="D24" s="19" t="s">
        <v>420</v>
      </c>
      <c r="E24" s="13" t="str">
        <f>IF(D24&lt;&gt;"",VLOOKUP(D24,données!$D$3:$F$555,2,FALSE)," ")</f>
        <v>BILLARD CLUB DE MAROMME</v>
      </c>
      <c r="F24" s="13" t="str">
        <f>IF(D24&lt;&gt;"",VLOOKUP(D24,données!$D$3:$F$555,3,FALSE)," ")</f>
        <v>133446O</v>
      </c>
      <c r="G24" s="20">
        <v>20</v>
      </c>
      <c r="H24" s="1" t="s">
        <v>55</v>
      </c>
      <c r="I24" s="3"/>
      <c r="J24" s="3"/>
      <c r="K24" s="3"/>
      <c r="L24" s="3"/>
      <c r="M24" s="3"/>
      <c r="N24" s="3"/>
      <c r="O24" s="3"/>
      <c r="P24" s="3"/>
      <c r="Q24" s="3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</row>
    <row r="25" spans="1:39" ht="12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</row>
    <row r="26" spans="1:39" ht="17.45" customHeight="1" x14ac:dyDescent="0.2">
      <c r="A26" s="3"/>
      <c r="B26" s="3"/>
      <c r="C26" s="3"/>
      <c r="D26" s="88" t="s">
        <v>273</v>
      </c>
      <c r="E26" s="285" t="s">
        <v>1332</v>
      </c>
      <c r="F26" s="285"/>
      <c r="G26" s="285"/>
      <c r="H26" s="286"/>
      <c r="I26" s="3"/>
      <c r="J26" s="3"/>
      <c r="K26" s="3"/>
      <c r="L26" s="3"/>
      <c r="M26" s="3"/>
      <c r="N26" s="3"/>
      <c r="O26" s="3"/>
      <c r="P26" s="3"/>
      <c r="Q26" s="3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</row>
    <row r="27" spans="1:39" ht="21" customHeight="1" x14ac:dyDescent="0.2">
      <c r="A27" s="3"/>
      <c r="B27" s="281" t="s">
        <v>1380</v>
      </c>
      <c r="C27" s="3"/>
      <c r="D27" s="89"/>
      <c r="E27" s="290" t="s">
        <v>274</v>
      </c>
      <c r="F27" s="290"/>
      <c r="G27" s="290"/>
      <c r="H27" s="291"/>
      <c r="I27" s="3"/>
      <c r="J27" s="3"/>
      <c r="K27" s="3"/>
      <c r="L27" s="3"/>
      <c r="M27" s="3"/>
      <c r="N27" s="3"/>
      <c r="O27" s="3"/>
      <c r="P27" s="3"/>
      <c r="Q27" s="3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</row>
    <row r="28" spans="1:39" ht="21" customHeight="1" x14ac:dyDescent="0.2">
      <c r="A28" s="3"/>
      <c r="B28" s="281"/>
      <c r="C28" s="3"/>
      <c r="D28" s="287" t="s">
        <v>335</v>
      </c>
      <c r="E28" s="288"/>
      <c r="F28" s="288"/>
      <c r="G28" s="288"/>
      <c r="H28" s="289"/>
      <c r="I28" s="3"/>
      <c r="J28" s="3"/>
      <c r="K28" s="3"/>
      <c r="L28" s="3"/>
      <c r="M28" s="3"/>
      <c r="N28" s="3"/>
      <c r="O28" s="3"/>
      <c r="P28" s="3"/>
      <c r="Q28" s="3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</row>
    <row r="29" spans="1:39" ht="16.149999999999999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</row>
    <row r="30" spans="1:39" ht="25.9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</row>
    <row r="31" spans="1:39" ht="25.9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</row>
    <row r="32" spans="1:39" ht="25.9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</row>
    <row r="33" spans="1:39" ht="25.9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</row>
    <row r="34" spans="1:39" ht="25.9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</row>
    <row r="35" spans="1:39" ht="25.9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</row>
    <row r="36" spans="1:39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</row>
    <row r="37" spans="1:39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</row>
    <row r="38" spans="1:39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</row>
    <row r="39" spans="1:39" x14ac:dyDescent="0.2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</row>
    <row r="40" spans="1:39" x14ac:dyDescent="0.2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</row>
    <row r="41" spans="1:39" x14ac:dyDescent="0.2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</row>
    <row r="42" spans="1:39" x14ac:dyDescent="0.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</row>
    <row r="43" spans="1:39" x14ac:dyDescent="0.2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</row>
    <row r="44" spans="1:39" x14ac:dyDescent="0.2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</row>
    <row r="45" spans="1:39" x14ac:dyDescent="0.2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</row>
    <row r="46" spans="1:39" x14ac:dyDescent="0.2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</row>
    <row r="47" spans="1:39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</row>
    <row r="48" spans="1:39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</row>
    <row r="49" spans="1:39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</row>
    <row r="50" spans="1:39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</row>
    <row r="51" spans="1:39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</row>
    <row r="52" spans="1:39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</row>
    <row r="53" spans="1:39" x14ac:dyDescent="0.2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</row>
    <row r="54" spans="1:39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</row>
    <row r="55" spans="1:39" x14ac:dyDescent="0.2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</row>
    <row r="56" spans="1:39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</row>
    <row r="57" spans="1:39" x14ac:dyDescent="0.2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</row>
    <row r="58" spans="1:39" x14ac:dyDescent="0.2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</row>
    <row r="59" spans="1:39" x14ac:dyDescent="0.2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</row>
    <row r="60" spans="1:39" x14ac:dyDescent="0.2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</row>
    <row r="61" spans="1:39" x14ac:dyDescent="0.2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</row>
    <row r="62" spans="1:39" x14ac:dyDescent="0.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</row>
    <row r="63" spans="1:39" x14ac:dyDescent="0.2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</row>
    <row r="64" spans="1:39" x14ac:dyDescent="0.2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</row>
    <row r="65" spans="1:39" x14ac:dyDescent="0.2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</row>
    <row r="66" spans="1:39" x14ac:dyDescent="0.2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</row>
    <row r="67" spans="1:39" x14ac:dyDescent="0.2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</row>
    <row r="68" spans="1:39" x14ac:dyDescent="0.2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</row>
    <row r="69" spans="1:39" x14ac:dyDescent="0.2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</row>
    <row r="70" spans="1:39" x14ac:dyDescent="0.2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</row>
    <row r="71" spans="1:39" x14ac:dyDescent="0.2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</row>
    <row r="72" spans="1:39" x14ac:dyDescent="0.2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</row>
    <row r="73" spans="1:39" x14ac:dyDescent="0.2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</row>
    <row r="74" spans="1:39" x14ac:dyDescent="0.2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</row>
    <row r="75" spans="1:39" x14ac:dyDescent="0.2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</row>
    <row r="76" spans="1:39" x14ac:dyDescent="0.2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</row>
    <row r="77" spans="1:39" x14ac:dyDescent="0.2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</row>
    <row r="78" spans="1:39" x14ac:dyDescent="0.2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</row>
    <row r="79" spans="1:39" x14ac:dyDescent="0.2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</row>
    <row r="80" spans="1:39" x14ac:dyDescent="0.2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</row>
    <row r="81" spans="1:39" x14ac:dyDescent="0.2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</row>
    <row r="82" spans="1:39" x14ac:dyDescent="0.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</row>
    <row r="83" spans="1:39" x14ac:dyDescent="0.2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</row>
    <row r="84" spans="1:39" x14ac:dyDescent="0.2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</row>
    <row r="85" spans="1:39" x14ac:dyDescent="0.2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</row>
    <row r="86" spans="1:39" x14ac:dyDescent="0.2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</row>
    <row r="87" spans="1:39" x14ac:dyDescent="0.2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</row>
    <row r="88" spans="1:39" x14ac:dyDescent="0.2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</row>
    <row r="89" spans="1:39" x14ac:dyDescent="0.2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</row>
    <row r="90" spans="1:39" x14ac:dyDescent="0.2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</row>
    <row r="91" spans="1:39" x14ac:dyDescent="0.2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</row>
    <row r="92" spans="1:39" x14ac:dyDescent="0.2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</row>
    <row r="93" spans="1:39" x14ac:dyDescent="0.2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</row>
    <row r="94" spans="1:39" x14ac:dyDescent="0.2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</row>
    <row r="95" spans="1:39" x14ac:dyDescent="0.2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</row>
    <row r="96" spans="1:39" x14ac:dyDescent="0.2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</row>
    <row r="97" spans="1:39" x14ac:dyDescent="0.2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</row>
    <row r="98" spans="1:39" x14ac:dyDescent="0.2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</row>
    <row r="99" spans="1:39" x14ac:dyDescent="0.2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</row>
    <row r="100" spans="1:39" x14ac:dyDescent="0.2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</row>
    <row r="101" spans="1:39" x14ac:dyDescent="0.2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</row>
    <row r="102" spans="1:39" x14ac:dyDescent="0.2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</row>
    <row r="103" spans="1:39" x14ac:dyDescent="0.2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</row>
    <row r="104" spans="1:39" x14ac:dyDescent="0.2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</row>
    <row r="105" spans="1:39" x14ac:dyDescent="0.2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</row>
    <row r="106" spans="1:39" x14ac:dyDescent="0.2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</row>
    <row r="107" spans="1:39" x14ac:dyDescent="0.2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</row>
    <row r="108" spans="1:39" x14ac:dyDescent="0.2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</row>
    <row r="109" spans="1:39" x14ac:dyDescent="0.2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</row>
    <row r="110" spans="1:39" x14ac:dyDescent="0.2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</row>
    <row r="111" spans="1:39" x14ac:dyDescent="0.2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</row>
    <row r="112" spans="1:39" x14ac:dyDescent="0.2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</row>
    <row r="113" spans="1:39" x14ac:dyDescent="0.2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</row>
    <row r="114" spans="1:39" x14ac:dyDescent="0.2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</row>
    <row r="115" spans="1:39" x14ac:dyDescent="0.2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</row>
    <row r="116" spans="1:39" x14ac:dyDescent="0.2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</row>
    <row r="117" spans="1:39" x14ac:dyDescent="0.2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</row>
    <row r="118" spans="1:39" x14ac:dyDescent="0.2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</row>
    <row r="119" spans="1:39" x14ac:dyDescent="0.2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</row>
    <row r="120" spans="1:39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</row>
    <row r="121" spans="1:39" x14ac:dyDescent="0.2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</row>
    <row r="122" spans="1:39" x14ac:dyDescent="0.2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</row>
    <row r="123" spans="1:39" x14ac:dyDescent="0.2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</row>
    <row r="124" spans="1:39" x14ac:dyDescent="0.2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</row>
    <row r="125" spans="1:39" x14ac:dyDescent="0.2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</row>
    <row r="126" spans="1:39" x14ac:dyDescent="0.2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</row>
    <row r="127" spans="1:39" x14ac:dyDescent="0.2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</row>
    <row r="128" spans="1:39" x14ac:dyDescent="0.2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</row>
    <row r="129" spans="1:39" x14ac:dyDescent="0.2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</row>
    <row r="130" spans="1:39" x14ac:dyDescent="0.2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</row>
    <row r="131" spans="1:39" x14ac:dyDescent="0.2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</row>
    <row r="132" spans="1:39" x14ac:dyDescent="0.2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</row>
    <row r="133" spans="1:39" x14ac:dyDescent="0.2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</row>
    <row r="134" spans="1:39" x14ac:dyDescent="0.2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</row>
    <row r="135" spans="1:39" x14ac:dyDescent="0.2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</row>
    <row r="136" spans="1:39" x14ac:dyDescent="0.2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</row>
    <row r="137" spans="1:39" x14ac:dyDescent="0.2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</row>
    <row r="138" spans="1:39" x14ac:dyDescent="0.2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</row>
    <row r="139" spans="1:39" x14ac:dyDescent="0.2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</row>
    <row r="140" spans="1:39" x14ac:dyDescent="0.2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</row>
    <row r="141" spans="1:39" x14ac:dyDescent="0.2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</row>
    <row r="142" spans="1:39" x14ac:dyDescent="0.2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</row>
    <row r="143" spans="1:39" x14ac:dyDescent="0.2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</row>
    <row r="144" spans="1:39" x14ac:dyDescent="0.2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</row>
    <row r="145" spans="1:39" x14ac:dyDescent="0.2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</row>
    <row r="146" spans="1:39" x14ac:dyDescent="0.2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</row>
    <row r="147" spans="1:39" x14ac:dyDescent="0.2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</row>
    <row r="148" spans="1:39" x14ac:dyDescent="0.2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</row>
    <row r="149" spans="1:39" x14ac:dyDescent="0.2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</row>
    <row r="150" spans="1:39" x14ac:dyDescent="0.2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</row>
    <row r="151" spans="1:39" x14ac:dyDescent="0.2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</row>
    <row r="152" spans="1:39" x14ac:dyDescent="0.2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</row>
    <row r="153" spans="1:39" x14ac:dyDescent="0.2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</row>
    <row r="154" spans="1:39" x14ac:dyDescent="0.2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</row>
    <row r="155" spans="1:39" x14ac:dyDescent="0.2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</row>
    <row r="156" spans="1:39" x14ac:dyDescent="0.2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</row>
    <row r="157" spans="1:39" x14ac:dyDescent="0.2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</row>
    <row r="158" spans="1:39" x14ac:dyDescent="0.2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</row>
    <row r="159" spans="1:39" x14ac:dyDescent="0.2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</row>
    <row r="160" spans="1:39" x14ac:dyDescent="0.2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</row>
    <row r="161" spans="1:39" x14ac:dyDescent="0.2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</row>
    <row r="162" spans="1:39" x14ac:dyDescent="0.2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</row>
    <row r="163" spans="1:39" x14ac:dyDescent="0.2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</row>
    <row r="164" spans="1:39" x14ac:dyDescent="0.2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</row>
    <row r="165" spans="1:39" x14ac:dyDescent="0.2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</row>
    <row r="166" spans="1:39" x14ac:dyDescent="0.2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</row>
    <row r="167" spans="1:39" x14ac:dyDescent="0.2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</row>
    <row r="168" spans="1:39" x14ac:dyDescent="0.2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</row>
    <row r="169" spans="1:39" x14ac:dyDescent="0.2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</row>
    <row r="170" spans="1:39" x14ac:dyDescent="0.2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</row>
    <row r="171" spans="1:39" x14ac:dyDescent="0.2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</row>
    <row r="172" spans="1:39" x14ac:dyDescent="0.2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</row>
    <row r="173" spans="1:39" x14ac:dyDescent="0.2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</row>
    <row r="174" spans="1:39" x14ac:dyDescent="0.2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</row>
    <row r="175" spans="1:39" x14ac:dyDescent="0.2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</row>
    <row r="176" spans="1:39" x14ac:dyDescent="0.2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</row>
    <row r="177" spans="1:39" x14ac:dyDescent="0.2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</row>
    <row r="178" spans="1:39" x14ac:dyDescent="0.2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</row>
    <row r="179" spans="1:39" x14ac:dyDescent="0.2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</row>
    <row r="180" spans="1:39" x14ac:dyDescent="0.2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</row>
    <row r="181" spans="1:39" x14ac:dyDescent="0.2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</row>
    <row r="182" spans="1:39" x14ac:dyDescent="0.2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</row>
    <row r="183" spans="1:39" x14ac:dyDescent="0.2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</row>
    <row r="184" spans="1:39" x14ac:dyDescent="0.2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</row>
    <row r="185" spans="1:39" x14ac:dyDescent="0.2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</row>
    <row r="186" spans="1:39" x14ac:dyDescent="0.2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</row>
    <row r="187" spans="1:39" x14ac:dyDescent="0.2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</row>
    <row r="188" spans="1:39" x14ac:dyDescent="0.2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</row>
    <row r="189" spans="1:39" x14ac:dyDescent="0.2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</row>
    <row r="190" spans="1:39" x14ac:dyDescent="0.2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</row>
    <row r="191" spans="1:39" x14ac:dyDescent="0.2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</row>
    <row r="192" spans="1:39" x14ac:dyDescent="0.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</row>
    <row r="193" spans="1:39" x14ac:dyDescent="0.2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</row>
    <row r="194" spans="1:39" x14ac:dyDescent="0.2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</row>
    <row r="195" spans="1:39" x14ac:dyDescent="0.2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</row>
    <row r="196" spans="1:39" x14ac:dyDescent="0.2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</row>
    <row r="197" spans="1:39" x14ac:dyDescent="0.2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</row>
    <row r="198" spans="1:39" x14ac:dyDescent="0.2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</row>
    <row r="199" spans="1:39" x14ac:dyDescent="0.2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</row>
    <row r="200" spans="1:39" x14ac:dyDescent="0.2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</row>
    <row r="201" spans="1:39" x14ac:dyDescent="0.2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</row>
    <row r="202" spans="1:39" x14ac:dyDescent="0.2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</row>
    <row r="203" spans="1:39" x14ac:dyDescent="0.2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</row>
    <row r="204" spans="1:39" x14ac:dyDescent="0.2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</row>
    <row r="205" spans="1:39" x14ac:dyDescent="0.2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</row>
    <row r="206" spans="1:39" x14ac:dyDescent="0.2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</row>
    <row r="207" spans="1:39" x14ac:dyDescent="0.2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</row>
    <row r="208" spans="1:39" x14ac:dyDescent="0.2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</row>
    <row r="209" spans="1:39" x14ac:dyDescent="0.2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</row>
    <row r="210" spans="1:39" x14ac:dyDescent="0.2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</row>
    <row r="211" spans="1:39" x14ac:dyDescent="0.2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</row>
    <row r="212" spans="1:39" x14ac:dyDescent="0.2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</row>
    <row r="213" spans="1:39" x14ac:dyDescent="0.2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</row>
    <row r="214" spans="1:39" x14ac:dyDescent="0.2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</row>
    <row r="215" spans="1:39" x14ac:dyDescent="0.2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</row>
    <row r="216" spans="1:39" x14ac:dyDescent="0.2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</row>
    <row r="217" spans="1:39" x14ac:dyDescent="0.2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</row>
    <row r="218" spans="1:39" x14ac:dyDescent="0.2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</row>
    <row r="219" spans="1:39" x14ac:dyDescent="0.2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</row>
    <row r="220" spans="1:39" x14ac:dyDescent="0.2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</row>
    <row r="221" spans="1:39" x14ac:dyDescent="0.2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</row>
    <row r="222" spans="1:39" x14ac:dyDescent="0.2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</row>
    <row r="223" spans="1:39" x14ac:dyDescent="0.2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</row>
    <row r="224" spans="1:39" x14ac:dyDescent="0.2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</row>
    <row r="225" spans="1:39" x14ac:dyDescent="0.2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</row>
  </sheetData>
  <sheetProtection password="CC38" sheet="1" selectLockedCells="1"/>
  <mergeCells count="18">
    <mergeCell ref="J10:J11"/>
    <mergeCell ref="K10:M10"/>
    <mergeCell ref="K11:M11"/>
    <mergeCell ref="B27:B28"/>
    <mergeCell ref="K12:M12"/>
    <mergeCell ref="E26:H26"/>
    <mergeCell ref="D28:H28"/>
    <mergeCell ref="E27:H27"/>
    <mergeCell ref="D2:G2"/>
    <mergeCell ref="D7:G7"/>
    <mergeCell ref="J7:M8"/>
    <mergeCell ref="K9:M9"/>
    <mergeCell ref="I5:K5"/>
    <mergeCell ref="I6:K6"/>
    <mergeCell ref="I3:K3"/>
    <mergeCell ref="I4:K4"/>
    <mergeCell ref="L3:M3"/>
    <mergeCell ref="L4:M4"/>
  </mergeCells>
  <phoneticPr fontId="1" type="noConversion"/>
  <conditionalFormatting sqref="H12 H16 H20:H24">
    <cfRule type="containsText" dxfId="1" priority="5" stopIfTrue="1" operator="containsText" text="non">
      <formula>NOT(ISERROR(SEARCH("non",H12)))</formula>
    </cfRule>
  </conditionalFormatting>
  <conditionalFormatting sqref="L3:M4">
    <cfRule type="expression" dxfId="0" priority="1" stopIfTrue="1">
      <formula>$I$4&lt;10</formula>
    </cfRule>
  </conditionalFormatting>
  <dataValidations xWindow="100" yWindow="567" count="7">
    <dataValidation type="list" allowBlank="1" showInputMessage="1" showErrorMessage="1" promptTitle="Mode de jeu" prompt="Sélectionner un mode de jeu" sqref="D5">
      <formula1>mode_de_jeu</formula1>
    </dataValidation>
    <dataValidation type="list" allowBlank="1" showInputMessage="1" showErrorMessage="1" promptTitle="Catégorie" prompt="Sélectionner une catégorie dans la liste proposée" sqref="E5">
      <formula1>categorie</formula1>
    </dataValidation>
    <dataValidation type="list" allowBlank="1" showInputMessage="1" showErrorMessage="1" sqref="F5">
      <formula1>tour</formula1>
    </dataValidation>
    <dataValidation type="list" allowBlank="1" showInputMessage="1" showErrorMessage="1" sqref="H12 H16 H20:H21 H24">
      <formula1>forfait</formula1>
    </dataValidation>
    <dataValidation type="list" errorStyle="warning" allowBlank="1" showInputMessage="1" showErrorMessage="1" errorTitle="ALARME" error="Attention le nom du joueur saisi n'appartient pas à la liste proposée." promptTitle="Identité du joueur" prompt="Sélectionner dans la liste le joueur tête de série de la poule A" sqref="D10:D12 D14:D16 D18:D24">
      <formula1>Joueur</formula1>
    </dataValidation>
    <dataValidation type="list" errorStyle="warning" allowBlank="1" showInputMessage="1" showErrorMessage="1" errorTitle="ALARME" error="Attention le nom du joueur saisi n'appartient pas à la liste proposée." promptTitle="Directeur de jeu" prompt="Sélectionner le directeur de jeu dans la liste proposée, si ce dernier est licencié FFB. Sinon saisissez manuellement ses nom et prénom." sqref="B5">
      <formula1>Joueur</formula1>
    </dataValidation>
    <dataValidation type="list" errorStyle="warning" allowBlank="1" showInputMessage="1" showErrorMessage="1" errorTitle="ATTENTION" error="Cette saisie n'appartient pas à la liste proposée !" promptTitle="LIEU DE L'EPREUVE" prompt="Sélectionner dans la liste proposée le club où se déroule la compétition" sqref="K9:M9">
      <formula1>lieux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Z30"/>
  <sheetViews>
    <sheetView showGridLines="0" showRowColHeaders="0" topLeftCell="A4" zoomScaleNormal="100" workbookViewId="0">
      <selection activeCell="F19" sqref="F19"/>
    </sheetView>
  </sheetViews>
  <sheetFormatPr baseColWidth="10" defaultColWidth="11.5" defaultRowHeight="12.75" x14ac:dyDescent="0.2"/>
  <cols>
    <col min="1" max="1" width="8" style="98" customWidth="1"/>
    <col min="2" max="2" width="7.1640625" style="98" customWidth="1"/>
    <col min="3" max="3" width="32" style="98" customWidth="1"/>
    <col min="4" max="5" width="12.5" style="98" customWidth="1"/>
    <col min="6" max="6" width="12" style="98" customWidth="1"/>
    <col min="7" max="8" width="12.5" style="98" customWidth="1"/>
    <col min="9" max="9" width="11.5" style="98"/>
    <col min="10" max="11" width="11.5" style="93"/>
    <col min="12" max="13" width="4.83203125" style="93" customWidth="1"/>
    <col min="14" max="15" width="0" style="93" hidden="1" customWidth="1"/>
    <col min="16" max="16" width="4.1640625" style="98" hidden="1" customWidth="1"/>
    <col min="17" max="21" width="0" style="98" hidden="1" customWidth="1"/>
    <col min="22" max="16384" width="11.5" style="98"/>
  </cols>
  <sheetData>
    <row r="1" spans="1:26" s="93" customFormat="1" ht="51.75" customHeight="1" x14ac:dyDescent="0.2">
      <c r="A1" s="309" t="s">
        <v>1337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1"/>
    </row>
    <row r="2" spans="1:26" ht="21.75" customHeight="1" x14ac:dyDescent="0.2">
      <c r="A2" s="94"/>
      <c r="B2" s="93"/>
      <c r="C2" s="95"/>
      <c r="D2" s="194"/>
      <c r="E2" s="94"/>
      <c r="F2" s="95"/>
      <c r="G2" s="95"/>
      <c r="H2" s="95"/>
      <c r="I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s="100" customFormat="1" ht="39.75" customHeight="1" x14ac:dyDescent="0.2">
      <c r="A3" s="109" t="s">
        <v>4</v>
      </c>
      <c r="B3" s="195" t="s">
        <v>1310</v>
      </c>
      <c r="C3" s="109" t="s">
        <v>1309</v>
      </c>
      <c r="D3" s="195" t="s">
        <v>7</v>
      </c>
      <c r="E3" s="195" t="s">
        <v>8</v>
      </c>
      <c r="F3" s="195" t="s">
        <v>9</v>
      </c>
      <c r="G3" s="195" t="s">
        <v>10</v>
      </c>
      <c r="H3" s="196" t="s">
        <v>11</v>
      </c>
      <c r="I3" s="197"/>
      <c r="J3" s="197"/>
      <c r="K3" s="197"/>
      <c r="L3" s="197"/>
      <c r="M3" s="197"/>
      <c r="N3" s="197"/>
      <c r="O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 ht="20.100000000000001" customHeight="1" x14ac:dyDescent="0.2">
      <c r="A4" s="294">
        <v>1</v>
      </c>
      <c r="B4" s="297" t="s">
        <v>336</v>
      </c>
      <c r="C4" s="198" t="str">
        <f>IF(Participants!D11&lt;&gt;"",Participants!D11,"")</f>
        <v>CUVIER GILLES</v>
      </c>
      <c r="D4" s="118">
        <v>26</v>
      </c>
      <c r="E4" s="118">
        <v>25</v>
      </c>
      <c r="F4" s="118">
        <v>9</v>
      </c>
      <c r="G4" s="114">
        <v>0</v>
      </c>
      <c r="H4" s="103">
        <f t="shared" ref="H4:H9" si="0">IF(E4&lt;&gt;"",D4/E4,"")</f>
        <v>1.04</v>
      </c>
      <c r="K4" s="197"/>
      <c r="O4" s="231"/>
      <c r="P4" s="232"/>
      <c r="Q4" s="232"/>
      <c r="R4" s="232"/>
      <c r="S4" s="232"/>
    </row>
    <row r="5" spans="1:26" ht="20.100000000000001" customHeight="1" x14ac:dyDescent="0.2">
      <c r="A5" s="295"/>
      <c r="B5" s="298"/>
      <c r="C5" s="199" t="str">
        <f>IF(Q6=3,IF(Participants!D12&lt;&gt;"",Participants!D12,""),IF(Participants!D10&lt;&gt;"",Participants!D10,""))</f>
        <v>MOREL PATRICE</v>
      </c>
      <c r="D5" s="119">
        <v>39</v>
      </c>
      <c r="E5" s="157">
        <f>IF(E4&lt;&gt;"",E4,"")</f>
        <v>25</v>
      </c>
      <c r="F5" s="119">
        <v>7</v>
      </c>
      <c r="G5" s="115">
        <v>2</v>
      </c>
      <c r="H5" s="105">
        <f t="shared" si="0"/>
        <v>1.56</v>
      </c>
      <c r="O5" s="231"/>
      <c r="Q5" s="233" t="s">
        <v>1345</v>
      </c>
      <c r="R5" s="308" t="s">
        <v>1346</v>
      </c>
      <c r="S5" s="308"/>
    </row>
    <row r="6" spans="1:26" ht="20.100000000000001" customHeight="1" x14ac:dyDescent="0.2">
      <c r="A6" s="295"/>
      <c r="B6" s="297" t="s">
        <v>337</v>
      </c>
      <c r="C6" s="198" t="str">
        <f>IF(Participants!D15&lt;&gt;"",Participants!D15,"")</f>
        <v>FAGOT ADRIEN</v>
      </c>
      <c r="D6" s="118">
        <v>22</v>
      </c>
      <c r="E6" s="118">
        <v>25</v>
      </c>
      <c r="F6" s="118">
        <v>8</v>
      </c>
      <c r="G6" s="114">
        <v>0</v>
      </c>
      <c r="H6" s="103">
        <f t="shared" si="0"/>
        <v>0.88</v>
      </c>
      <c r="O6" s="234" t="s">
        <v>1347</v>
      </c>
      <c r="Q6" s="197">
        <f>IF(Participants!H12="",3,2)</f>
        <v>3</v>
      </c>
      <c r="R6" s="235" t="str">
        <f>IF(OR(H5&gt;H4,AND(H5=H4,F5&gt;F4)),C5,C4)</f>
        <v>MOREL PATRICE</v>
      </c>
      <c r="S6" s="235"/>
    </row>
    <row r="7" spans="1:26" ht="20.100000000000001" customHeight="1" x14ac:dyDescent="0.2">
      <c r="A7" s="295"/>
      <c r="B7" s="298"/>
      <c r="C7" s="199" t="str">
        <f>IF(Q8=3,IF(Participants!D16&lt;&gt;"",Participants!D16,""),IF(Participants!D14&lt;&gt;"",Participants!D14,""))</f>
        <v>MAZE JEAN PIERRE</v>
      </c>
      <c r="D7" s="119">
        <v>31</v>
      </c>
      <c r="E7" s="157">
        <f>IF(E6&lt;&gt;"",E6,"")</f>
        <v>25</v>
      </c>
      <c r="F7" s="119">
        <v>6</v>
      </c>
      <c r="G7" s="115">
        <v>2</v>
      </c>
      <c r="H7" s="105">
        <f t="shared" si="0"/>
        <v>1.24</v>
      </c>
      <c r="O7" s="234"/>
      <c r="Q7" s="197"/>
      <c r="R7" s="234"/>
      <c r="S7" s="234"/>
    </row>
    <row r="8" spans="1:26" ht="20.100000000000001" customHeight="1" x14ac:dyDescent="0.2">
      <c r="A8" s="295"/>
      <c r="B8" s="297" t="s">
        <v>338</v>
      </c>
      <c r="C8" s="198" t="str">
        <f>IF(Participants!D19&lt;&gt;"",Participants!D19,"")</f>
        <v>LEBOURGEOIS PHILIPPE</v>
      </c>
      <c r="D8" s="118">
        <v>48</v>
      </c>
      <c r="E8" s="118">
        <v>25</v>
      </c>
      <c r="F8" s="118">
        <v>10</v>
      </c>
      <c r="G8" s="114">
        <v>0</v>
      </c>
      <c r="H8" s="103">
        <f t="shared" si="0"/>
        <v>1.92</v>
      </c>
      <c r="M8" s="194"/>
      <c r="O8" s="234" t="s">
        <v>1348</v>
      </c>
      <c r="Q8" s="197">
        <f>IF(Participants!H16="",3,2)</f>
        <v>2</v>
      </c>
      <c r="R8" s="235" t="str">
        <f>IF(OR(H7&gt;H6,AND(H7=H6,F7&gt;F6)),C7,C6)</f>
        <v>MAZE JEAN PIERRE</v>
      </c>
      <c r="S8" s="235"/>
    </row>
    <row r="9" spans="1:26" ht="20.100000000000001" customHeight="1" x14ac:dyDescent="0.2">
      <c r="A9" s="295"/>
      <c r="B9" s="298"/>
      <c r="C9" s="199" t="str">
        <f>IF(Q10=3,IF(Participants!D20&lt;&gt;"",Participants!D20,""),IF(Participants!D18&lt;&gt;"",Participants!D18,""))</f>
        <v>THORY MICHEL</v>
      </c>
      <c r="D9" s="119">
        <v>52</v>
      </c>
      <c r="E9" s="157">
        <f>IF(E8&lt;&gt;"",E8,"")</f>
        <v>25</v>
      </c>
      <c r="F9" s="119">
        <v>16</v>
      </c>
      <c r="G9" s="115">
        <v>2</v>
      </c>
      <c r="H9" s="105">
        <f t="shared" si="0"/>
        <v>2.08</v>
      </c>
      <c r="J9" s="98"/>
      <c r="K9" s="98"/>
      <c r="L9" s="98"/>
      <c r="O9" s="234"/>
      <c r="Q9" s="197"/>
      <c r="R9" s="234"/>
      <c r="S9" s="234"/>
    </row>
    <row r="10" spans="1:26" ht="20.100000000000001" customHeight="1" x14ac:dyDescent="0.2">
      <c r="A10" s="295"/>
      <c r="B10" s="297" t="s">
        <v>1336</v>
      </c>
      <c r="C10" s="198" t="str">
        <f>IF(Participants!D23&lt;&gt;"",Participants!D23,"")</f>
        <v>GERVAIS PHILIPPE</v>
      </c>
      <c r="D10" s="118">
        <v>22</v>
      </c>
      <c r="E10" s="118">
        <v>25</v>
      </c>
      <c r="F10" s="118">
        <v>4</v>
      </c>
      <c r="G10" s="114">
        <v>0</v>
      </c>
      <c r="H10" s="103">
        <f>IF(E10&lt;&gt;"",D10/E10,"")</f>
        <v>0.88</v>
      </c>
      <c r="J10" s="312" t="s">
        <v>1317</v>
      </c>
      <c r="K10" s="313"/>
      <c r="L10" s="314"/>
      <c r="O10" s="234" t="s">
        <v>1349</v>
      </c>
      <c r="Q10" s="197">
        <f>IF(Participants!H20="",3,2)</f>
        <v>3</v>
      </c>
      <c r="R10" s="235" t="str">
        <f>IF(OR(H9&gt;H8,AND(H9=H8,F9&gt;F8)),C9,C8)</f>
        <v>THORY MICHEL</v>
      </c>
      <c r="S10" s="235"/>
    </row>
    <row r="11" spans="1:26" ht="20.100000000000001" customHeight="1" x14ac:dyDescent="0.2">
      <c r="A11" s="296"/>
      <c r="B11" s="298"/>
      <c r="C11" s="199" t="str">
        <f>IF(Q12=3,IF(Participants!D24&lt;&gt;"",Participants!D24,""),IF(Participants!D22&lt;&gt;"",Participants!D22,""))</f>
        <v>VERDREL DIDIER</v>
      </c>
      <c r="D11" s="119">
        <v>60</v>
      </c>
      <c r="E11" s="157">
        <f>IF(E10&lt;&gt;"",E10,"")</f>
        <v>25</v>
      </c>
      <c r="F11" s="119">
        <v>10</v>
      </c>
      <c r="G11" s="115">
        <v>2</v>
      </c>
      <c r="H11" s="105">
        <f>IF(E11&lt;&gt;"",D11/E11,"")</f>
        <v>2.4</v>
      </c>
      <c r="J11" s="305">
        <f>IF(Participants!B7&lt;&gt;"",Participants!B7,"")</f>
        <v>43121</v>
      </c>
      <c r="K11" s="306"/>
      <c r="L11" s="307"/>
      <c r="O11" s="234"/>
      <c r="Q11" s="197"/>
      <c r="R11" s="234"/>
      <c r="S11" s="234"/>
    </row>
    <row r="12" spans="1:26" ht="20.100000000000001" customHeight="1" x14ac:dyDescent="0.2">
      <c r="D12" s="120"/>
      <c r="E12" s="120"/>
      <c r="F12" s="120"/>
      <c r="G12" s="116"/>
      <c r="H12" s="224"/>
      <c r="J12" s="106"/>
      <c r="K12" s="107"/>
      <c r="L12" s="108"/>
      <c r="O12" s="234" t="s">
        <v>1354</v>
      </c>
      <c r="Q12" s="197">
        <f>IF(Participants!H24="",3,2)</f>
        <v>2</v>
      </c>
      <c r="R12" s="235" t="str">
        <f>IF(OR(H11&gt;H10,AND(H11=H10,F11&gt;F10)),C11,C10)</f>
        <v>VERDREL DIDIER</v>
      </c>
      <c r="S12" s="234"/>
    </row>
    <row r="13" spans="1:26" ht="20.100000000000001" customHeight="1" x14ac:dyDescent="0.2">
      <c r="A13" s="294">
        <v>2</v>
      </c>
      <c r="B13" s="297" t="s">
        <v>336</v>
      </c>
      <c r="C13" s="198" t="str">
        <f>IF(Q17=0,IF(Participants!D10&lt;&gt;"",Participants!D10,""),"")</f>
        <v>GUEROUT JEAN PIERRE</v>
      </c>
      <c r="D13" s="118">
        <v>60</v>
      </c>
      <c r="E13" s="118">
        <v>25</v>
      </c>
      <c r="F13" s="118">
        <v>8</v>
      </c>
      <c r="G13" s="114">
        <v>2</v>
      </c>
      <c r="H13" s="103">
        <f t="shared" ref="H13:H20" si="1">IF(E13&lt;&gt;"",D13/E13,"")</f>
        <v>2.4</v>
      </c>
      <c r="I13" s="93"/>
      <c r="J13" s="302" t="s">
        <v>2</v>
      </c>
      <c r="K13" s="303"/>
      <c r="L13" s="304"/>
      <c r="O13" s="231"/>
      <c r="P13" s="232"/>
      <c r="Q13" s="232"/>
      <c r="R13" s="234"/>
      <c r="S13" s="234"/>
    </row>
    <row r="14" spans="1:26" ht="20.100000000000001" customHeight="1" x14ac:dyDescent="0.2">
      <c r="A14" s="295"/>
      <c r="B14" s="298"/>
      <c r="C14" s="199" t="str">
        <f>IF(AND(Q17=0,Q6=2),Participants!D11,       IF(AND(Q17=0,Q6=3),IF(Participants!D11=R6,Participants!D12,Participants!D11),""))</f>
        <v>CUVIER GILLES</v>
      </c>
      <c r="D14" s="119">
        <v>45</v>
      </c>
      <c r="E14" s="157">
        <f>IF(E13&lt;&gt;"",E13,"")</f>
        <v>25</v>
      </c>
      <c r="F14" s="119">
        <v>8</v>
      </c>
      <c r="G14" s="115">
        <v>0</v>
      </c>
      <c r="H14" s="105">
        <f t="shared" si="1"/>
        <v>1.8</v>
      </c>
      <c r="I14" s="93"/>
      <c r="J14" s="299" t="str">
        <f>IF(Participants!E5&lt;&gt;"",Participants!E5," ")</f>
        <v>Régionale 3</v>
      </c>
      <c r="K14" s="300"/>
      <c r="L14" s="301"/>
      <c r="O14" s="197" t="s">
        <v>1350</v>
      </c>
      <c r="Q14" s="197">
        <f>SUM(Q6:Q12)</f>
        <v>10</v>
      </c>
      <c r="R14" s="234"/>
      <c r="S14" s="234"/>
    </row>
    <row r="15" spans="1:26" ht="20.100000000000001" customHeight="1" x14ac:dyDescent="0.2">
      <c r="A15" s="295"/>
      <c r="B15" s="297" t="s">
        <v>337</v>
      </c>
      <c r="C15" s="198" t="str">
        <f>IF(Q19=0,IF(Participants!D14&lt;&gt;"",Participants!D14,""),"")</f>
        <v>MAZE JEAN PIERRE</v>
      </c>
      <c r="D15" s="118">
        <v>30</v>
      </c>
      <c r="E15" s="118">
        <v>25</v>
      </c>
      <c r="F15" s="118">
        <v>3</v>
      </c>
      <c r="G15" s="114">
        <v>0</v>
      </c>
      <c r="H15" s="103">
        <f t="shared" si="1"/>
        <v>1.2</v>
      </c>
      <c r="I15" s="93"/>
      <c r="J15" s="106"/>
      <c r="K15" s="107"/>
      <c r="L15" s="108"/>
    </row>
    <row r="16" spans="1:26" ht="20.100000000000001" customHeight="1" x14ac:dyDescent="0.2">
      <c r="A16" s="295"/>
      <c r="B16" s="298"/>
      <c r="C16" s="199" t="str">
        <f>IF(AND(Q19=0,Q8=2),Participants!D15,       IF(AND(Q19=0,Q8=3),IF(Participants!D16=R8,Participants!D15,Participants!D16),""))</f>
        <v>FAGOT ADRIEN</v>
      </c>
      <c r="D16" s="119">
        <v>31</v>
      </c>
      <c r="E16" s="157">
        <f>IF(E15&lt;&gt;"",E15,"")</f>
        <v>25</v>
      </c>
      <c r="F16" s="119">
        <v>11</v>
      </c>
      <c r="G16" s="115">
        <v>2</v>
      </c>
      <c r="H16" s="105">
        <f t="shared" si="1"/>
        <v>1.24</v>
      </c>
      <c r="I16" s="93"/>
      <c r="J16" s="302" t="s">
        <v>3</v>
      </c>
      <c r="K16" s="303"/>
      <c r="L16" s="304"/>
      <c r="O16" s="197"/>
      <c r="P16" s="197"/>
      <c r="Q16" s="100"/>
    </row>
    <row r="17" spans="1:17" ht="20.100000000000001" customHeight="1" x14ac:dyDescent="0.2">
      <c r="A17" s="295"/>
      <c r="B17" s="297" t="s">
        <v>338</v>
      </c>
      <c r="C17" s="198" t="str">
        <f>IF(Q21=0,IF(Participants!D18&lt;&gt;"",Participants!D18,""),"")</f>
        <v>PREVOST ROGER</v>
      </c>
      <c r="D17" s="118">
        <v>32</v>
      </c>
      <c r="E17" s="118">
        <v>25</v>
      </c>
      <c r="F17" s="118">
        <v>6</v>
      </c>
      <c r="G17" s="114">
        <v>0</v>
      </c>
      <c r="H17" s="103">
        <f t="shared" si="1"/>
        <v>1.28</v>
      </c>
      <c r="I17" s="93"/>
      <c r="J17" s="299" t="str">
        <f>IF(Participants!G5&lt;&gt;"",Participants!G5," ")</f>
        <v>60 ptsou 25 rep</v>
      </c>
      <c r="K17" s="300"/>
      <c r="L17" s="301"/>
      <c r="O17" s="197" t="s">
        <v>1351</v>
      </c>
      <c r="P17" s="197"/>
      <c r="Q17" s="100">
        <f>COUNTBLANK(D4:H5)</f>
        <v>0</v>
      </c>
    </row>
    <row r="18" spans="1:17" ht="20.100000000000001" customHeight="1" x14ac:dyDescent="0.2">
      <c r="A18" s="295"/>
      <c r="B18" s="298"/>
      <c r="C18" s="199" t="str">
        <f>IF(AND(Q21=0,Q10=2),Participants!D19,       IF(AND(Q21=0,Q10=3),IF(Participants!D20=R10,Participants!D19,Participants!D20),""))</f>
        <v>LEBOURGEOIS PHILIPPE</v>
      </c>
      <c r="D18" s="119">
        <v>54</v>
      </c>
      <c r="E18" s="157">
        <f>IF(E17&lt;&gt;"",E17,"")</f>
        <v>25</v>
      </c>
      <c r="F18" s="119">
        <v>13</v>
      </c>
      <c r="G18" s="115">
        <v>2</v>
      </c>
      <c r="H18" s="105">
        <f t="shared" si="1"/>
        <v>2.16</v>
      </c>
      <c r="I18" s="93"/>
      <c r="J18" s="106"/>
      <c r="K18" s="107"/>
      <c r="L18" s="108"/>
      <c r="P18" s="93"/>
    </row>
    <row r="19" spans="1:17" ht="20.100000000000001" customHeight="1" x14ac:dyDescent="0.2">
      <c r="A19" s="295"/>
      <c r="B19" s="297" t="s">
        <v>1336</v>
      </c>
      <c r="C19" s="198" t="str">
        <f>IF(Q23=0,IF(Participants!D22&lt;&gt;"",Participants!D22,""),"")</f>
        <v>VERDREL DIDIER</v>
      </c>
      <c r="D19" s="118">
        <v>60</v>
      </c>
      <c r="E19" s="118">
        <v>23</v>
      </c>
      <c r="F19" s="118">
        <v>17</v>
      </c>
      <c r="G19" s="114">
        <v>2</v>
      </c>
      <c r="H19" s="103">
        <f t="shared" si="1"/>
        <v>2.6086956521739131</v>
      </c>
      <c r="I19" s="93"/>
      <c r="J19" s="302" t="s">
        <v>1</v>
      </c>
      <c r="K19" s="303"/>
      <c r="L19" s="304"/>
      <c r="O19" s="197" t="s">
        <v>1352</v>
      </c>
      <c r="P19" s="197"/>
      <c r="Q19" s="100">
        <f>COUNTBLANK(D6:H7)</f>
        <v>0</v>
      </c>
    </row>
    <row r="20" spans="1:17" ht="20.100000000000001" customHeight="1" x14ac:dyDescent="0.2">
      <c r="A20" s="296"/>
      <c r="B20" s="298"/>
      <c r="C20" s="199" t="str">
        <f>IF(AND(Q23=0,Q12=2),Participants!D23,       IF(AND(Q23=0,Q12=3),IF(Participants!D24=R12,Participants!D23,Participants!D24),""))</f>
        <v>GERVAIS PHILIPPE</v>
      </c>
      <c r="D20" s="119">
        <v>20</v>
      </c>
      <c r="E20" s="157">
        <f>IF(E19&lt;&gt;"",E19,"")</f>
        <v>23</v>
      </c>
      <c r="F20" s="119">
        <v>4</v>
      </c>
      <c r="G20" s="115">
        <v>0</v>
      </c>
      <c r="H20" s="105">
        <f t="shared" si="1"/>
        <v>0.86956521739130432</v>
      </c>
      <c r="I20" s="93"/>
      <c r="J20" s="315" t="str">
        <f>IF(Participants!D5&lt;&gt;"",Participants!D5," ")</f>
        <v>Libre</v>
      </c>
      <c r="K20" s="316"/>
      <c r="L20" s="317"/>
      <c r="P20" s="93"/>
    </row>
    <row r="21" spans="1:17" ht="20.100000000000001" customHeight="1" x14ac:dyDescent="0.2">
      <c r="D21" s="120"/>
      <c r="E21" s="120"/>
      <c r="F21" s="121"/>
      <c r="G21" s="117"/>
      <c r="H21" s="224" t="str">
        <f>IF(E21&gt;0,D21/E21,"")</f>
        <v/>
      </c>
      <c r="I21" s="93"/>
      <c r="J21" s="98"/>
      <c r="K21" s="98"/>
      <c r="L21" s="98"/>
      <c r="O21" s="197" t="s">
        <v>1353</v>
      </c>
      <c r="P21" s="197"/>
      <c r="Q21" s="100">
        <f>COUNTBLANK(D8:H9)</f>
        <v>0</v>
      </c>
    </row>
    <row r="22" spans="1:17" ht="20.100000000000001" customHeight="1" x14ac:dyDescent="0.2">
      <c r="A22" s="294">
        <v>3</v>
      </c>
      <c r="B22" s="297" t="s">
        <v>336</v>
      </c>
      <c r="C22" s="198" t="str">
        <f>IF(AND(Q17=0,Q6=3),Participants!D10,"")</f>
        <v>GUEROUT JEAN PIERRE</v>
      </c>
      <c r="D22" s="118">
        <v>0</v>
      </c>
      <c r="E22" s="118">
        <v>0</v>
      </c>
      <c r="F22" s="118">
        <v>0</v>
      </c>
      <c r="G22" s="114">
        <v>0</v>
      </c>
      <c r="H22" s="103" t="e">
        <f t="shared" ref="H22:H29" si="2">IF(E22&lt;&gt;"",D22/E22,"")</f>
        <v>#DIV/0!</v>
      </c>
      <c r="I22" s="93"/>
      <c r="J22" s="98"/>
      <c r="K22" s="98"/>
      <c r="L22" s="98"/>
    </row>
    <row r="23" spans="1:17" ht="20.100000000000001" customHeight="1" x14ac:dyDescent="0.2">
      <c r="A23" s="295"/>
      <c r="B23" s="298"/>
      <c r="C23" s="199" t="str">
        <f>IF(Q17=0,IF(Q6=3,R6,""),"")</f>
        <v>MOREL PATRICE</v>
      </c>
      <c r="D23" s="119">
        <v>0</v>
      </c>
      <c r="E23" s="157">
        <f>IF(E22&lt;&gt;"",E22,"")</f>
        <v>0</v>
      </c>
      <c r="F23" s="119">
        <v>0</v>
      </c>
      <c r="G23" s="115">
        <v>2</v>
      </c>
      <c r="H23" s="105" t="e">
        <f t="shared" si="2"/>
        <v>#DIV/0!</v>
      </c>
      <c r="I23" s="93"/>
      <c r="O23" s="197" t="s">
        <v>1355</v>
      </c>
      <c r="P23" s="197"/>
      <c r="Q23" s="100">
        <f>COUNTBLANK(D10:H11)</f>
        <v>0</v>
      </c>
    </row>
    <row r="24" spans="1:17" ht="20.100000000000001" customHeight="1" x14ac:dyDescent="0.2">
      <c r="A24" s="295"/>
      <c r="B24" s="297" t="s">
        <v>337</v>
      </c>
      <c r="C24" s="198" t="str">
        <f>IF(AND(Q19=0,Q8=3),Participants!D14,"")</f>
        <v/>
      </c>
      <c r="D24" s="118"/>
      <c r="E24" s="118"/>
      <c r="F24" s="118"/>
      <c r="G24" s="114"/>
      <c r="H24" s="103" t="str">
        <f t="shared" si="2"/>
        <v/>
      </c>
    </row>
    <row r="25" spans="1:17" ht="20.100000000000001" customHeight="1" x14ac:dyDescent="0.2">
      <c r="A25" s="295"/>
      <c r="B25" s="298"/>
      <c r="C25" s="199" t="str">
        <f>IF(Q19=0,IF(Q8=3,R8,""),"")</f>
        <v/>
      </c>
      <c r="D25" s="119"/>
      <c r="E25" s="157" t="str">
        <f>IF(E24&lt;&gt;"",E24,"")</f>
        <v/>
      </c>
      <c r="F25" s="119"/>
      <c r="G25" s="115"/>
      <c r="H25" s="105" t="str">
        <f t="shared" si="2"/>
        <v/>
      </c>
    </row>
    <row r="26" spans="1:17" ht="20.100000000000001" customHeight="1" x14ac:dyDescent="0.2">
      <c r="A26" s="295"/>
      <c r="B26" s="297" t="s">
        <v>338</v>
      </c>
      <c r="C26" s="198" t="str">
        <f>IF(AND(Q21=0,Q10=3),Participants!D18,"")</f>
        <v>PREVOST ROGER</v>
      </c>
      <c r="D26" s="118">
        <v>26</v>
      </c>
      <c r="E26" s="118">
        <v>25</v>
      </c>
      <c r="F26" s="118">
        <v>5</v>
      </c>
      <c r="G26" s="114">
        <v>0</v>
      </c>
      <c r="H26" s="103">
        <f t="shared" si="2"/>
        <v>1.04</v>
      </c>
    </row>
    <row r="27" spans="1:17" ht="20.100000000000001" customHeight="1" x14ac:dyDescent="0.2">
      <c r="A27" s="295"/>
      <c r="B27" s="298"/>
      <c r="C27" s="199" t="str">
        <f>IF(Q21=0,IF(Q10=3,R10,""),"")</f>
        <v>THORY MICHEL</v>
      </c>
      <c r="D27" s="119">
        <v>32</v>
      </c>
      <c r="E27" s="157">
        <f>IF(E26&lt;&gt;"",E26,"")</f>
        <v>25</v>
      </c>
      <c r="F27" s="119">
        <v>6</v>
      </c>
      <c r="G27" s="115">
        <v>2</v>
      </c>
      <c r="H27" s="105">
        <f t="shared" si="2"/>
        <v>1.28</v>
      </c>
    </row>
    <row r="28" spans="1:17" ht="20.100000000000001" customHeight="1" x14ac:dyDescent="0.2">
      <c r="A28" s="295"/>
      <c r="B28" s="297" t="s">
        <v>1336</v>
      </c>
      <c r="C28" s="198" t="str">
        <f>IF(AND(Q23=0,Q12=3),Participants!D22,"")</f>
        <v/>
      </c>
      <c r="D28" s="118"/>
      <c r="E28" s="118"/>
      <c r="F28" s="118"/>
      <c r="G28" s="114"/>
      <c r="H28" s="103" t="str">
        <f t="shared" si="2"/>
        <v/>
      </c>
    </row>
    <row r="29" spans="1:17" ht="20.100000000000001" customHeight="1" x14ac:dyDescent="0.2">
      <c r="A29" s="296"/>
      <c r="B29" s="298"/>
      <c r="C29" s="199" t="str">
        <f>IF(Q23=0,IF(Q12=3,R12,""),"")</f>
        <v/>
      </c>
      <c r="D29" s="119"/>
      <c r="E29" s="157" t="str">
        <f>IF(E28&lt;&gt;"",E28,"")</f>
        <v/>
      </c>
      <c r="F29" s="119"/>
      <c r="G29" s="115"/>
      <c r="H29" s="105" t="str">
        <f t="shared" si="2"/>
        <v/>
      </c>
    </row>
    <row r="30" spans="1:17" ht="20.100000000000001" customHeight="1" x14ac:dyDescent="0.2"/>
  </sheetData>
  <sheetProtection password="CC38" sheet="1" selectLockedCells="1"/>
  <mergeCells count="25">
    <mergeCell ref="R5:S5"/>
    <mergeCell ref="J14:L14"/>
    <mergeCell ref="B6:B7"/>
    <mergeCell ref="A1:M1"/>
    <mergeCell ref="B22:B23"/>
    <mergeCell ref="J10:L10"/>
    <mergeCell ref="J20:L20"/>
    <mergeCell ref="B4:B5"/>
    <mergeCell ref="J16:L16"/>
    <mergeCell ref="A22:A29"/>
    <mergeCell ref="B28:B29"/>
    <mergeCell ref="B8:B9"/>
    <mergeCell ref="J17:L17"/>
    <mergeCell ref="B17:B18"/>
    <mergeCell ref="B10:B11"/>
    <mergeCell ref="A4:A11"/>
    <mergeCell ref="A13:A20"/>
    <mergeCell ref="B19:B20"/>
    <mergeCell ref="B15:B16"/>
    <mergeCell ref="J19:L19"/>
    <mergeCell ref="B13:B14"/>
    <mergeCell ref="J13:L13"/>
    <mergeCell ref="J11:L11"/>
    <mergeCell ref="B24:B25"/>
    <mergeCell ref="B26:B27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E5 E7 E9 E14 E16 E18 E23 E25 E27" unlockedFormula="1"/>
    <ignoredError sqref="H2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G102"/>
  <sheetViews>
    <sheetView showGridLines="0" showRowColHeaders="0" topLeftCell="A13" zoomScale="110" zoomScaleNormal="110" workbookViewId="0">
      <selection activeCell="K35" sqref="K35"/>
    </sheetView>
  </sheetViews>
  <sheetFormatPr baseColWidth="10" defaultColWidth="11.5" defaultRowHeight="12.75" x14ac:dyDescent="0.2"/>
  <cols>
    <col min="1" max="1" width="3.83203125" style="4" customWidth="1"/>
    <col min="2" max="2" width="3.83203125" style="92" customWidth="1"/>
    <col min="3" max="3" width="28.6640625" style="4" customWidth="1"/>
    <col min="4" max="6" width="9.33203125" style="4" customWidth="1"/>
    <col min="7" max="7" width="10" style="4" customWidth="1"/>
    <col min="8" max="9" width="9.33203125" style="4" customWidth="1"/>
    <col min="10" max="10" width="0.83203125" style="4" customWidth="1"/>
    <col min="11" max="11" width="9.33203125" style="4" customWidth="1"/>
    <col min="12" max="13" width="7" style="4" customWidth="1"/>
    <col min="14" max="14" width="32" style="4" customWidth="1"/>
    <col min="15" max="15" width="11.5" style="4" customWidth="1"/>
    <col min="16" max="16" width="10.6640625" style="4" customWidth="1"/>
    <col min="17" max="19" width="3.6640625" style="4" customWidth="1"/>
    <col min="20" max="20" width="2.6640625" style="4" customWidth="1"/>
    <col min="21" max="23" width="3.6640625" style="4" customWidth="1"/>
    <col min="24" max="24" width="2.6640625" style="4" customWidth="1"/>
    <col min="25" max="25" width="41.33203125" style="4" customWidth="1"/>
    <col min="26" max="26" width="11.5" style="4"/>
    <col min="27" max="27" width="12.83203125" style="4" customWidth="1"/>
    <col min="28" max="16384" width="11.5" style="4"/>
  </cols>
  <sheetData>
    <row r="1" spans="1:59" ht="24.75" customHeight="1" thickBot="1" x14ac:dyDescent="0.3">
      <c r="A1" s="333" t="s">
        <v>54</v>
      </c>
      <c r="B1" s="333"/>
      <c r="C1" s="333"/>
      <c r="D1" s="333"/>
      <c r="E1" s="333"/>
      <c r="F1" s="333"/>
      <c r="G1" s="333"/>
      <c r="H1" s="3"/>
      <c r="I1" s="3"/>
      <c r="J1" s="3"/>
      <c r="K1" s="3"/>
      <c r="L1" s="327" t="s">
        <v>258</v>
      </c>
      <c r="M1" s="327"/>
      <c r="N1" s="17">
        <f>IF(Participants!B7&lt;&gt;"",Participants!B7,"")</f>
        <v>43121</v>
      </c>
      <c r="O1" s="15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 ht="18.75" customHeight="1" thickTop="1" x14ac:dyDescent="0.3">
      <c r="A2" s="3"/>
      <c r="B2" s="159"/>
      <c r="C2" s="3"/>
      <c r="D2" s="3"/>
      <c r="E2" s="3"/>
      <c r="F2" s="323" t="s">
        <v>1318</v>
      </c>
      <c r="G2" s="324"/>
      <c r="H2" s="324"/>
      <c r="I2" s="324"/>
      <c r="J2" s="160"/>
      <c r="K2" s="161"/>
      <c r="L2" s="328" t="s">
        <v>20</v>
      </c>
      <c r="M2" s="329"/>
      <c r="N2" s="17" t="str">
        <f>IF(Participants!D5&lt;&gt;"",Participants!D5,"")</f>
        <v>Libre</v>
      </c>
      <c r="O2" s="15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8.75" customHeight="1" thickBot="1" x14ac:dyDescent="0.3">
      <c r="A3" s="3"/>
      <c r="B3" s="159"/>
      <c r="C3" s="3"/>
      <c r="D3" s="3"/>
      <c r="E3" s="3"/>
      <c r="F3" s="325"/>
      <c r="G3" s="326"/>
      <c r="H3" s="326"/>
      <c r="I3" s="326"/>
      <c r="J3" s="162"/>
      <c r="K3" s="161"/>
      <c r="L3" s="330" t="s">
        <v>21</v>
      </c>
      <c r="M3" s="327"/>
      <c r="N3" s="17" t="str">
        <f>IF(Participants!E5&lt;&gt;"",Participants!E5,"")</f>
        <v>Régionale 3</v>
      </c>
      <c r="O3" s="158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8" customHeight="1" thickTop="1" x14ac:dyDescent="0.25">
      <c r="A4" s="3"/>
      <c r="B4" s="163"/>
      <c r="C4" s="321" t="s">
        <v>39</v>
      </c>
      <c r="D4" s="321"/>
      <c r="E4" s="321"/>
      <c r="F4" s="321"/>
      <c r="G4" s="321"/>
      <c r="H4" s="321"/>
      <c r="I4" s="321"/>
      <c r="J4" s="321"/>
      <c r="K4" s="321"/>
      <c r="L4" s="327" t="s">
        <v>22</v>
      </c>
      <c r="M4" s="327"/>
      <c r="N4" s="17" t="str">
        <f>IF(Participants!G5&lt;&gt;"",Participants!G5,"")</f>
        <v>60 ptsou 25 rep</v>
      </c>
      <c r="O4" s="158"/>
      <c r="P4" s="158"/>
      <c r="Q4" s="158"/>
      <c r="R4" s="158"/>
      <c r="S4" s="158"/>
      <c r="T4" s="158"/>
      <c r="U4" s="158"/>
      <c r="V4" s="158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26.25" customHeight="1" x14ac:dyDescent="0.2">
      <c r="A5" s="3"/>
      <c r="B5" s="239"/>
      <c r="C5" s="165" t="s">
        <v>16</v>
      </c>
      <c r="D5" s="166" t="s">
        <v>12</v>
      </c>
      <c r="E5" s="167" t="s">
        <v>15</v>
      </c>
      <c r="F5" s="167" t="s">
        <v>13</v>
      </c>
      <c r="G5" s="168" t="s">
        <v>38</v>
      </c>
      <c r="H5" s="167" t="s">
        <v>37</v>
      </c>
      <c r="I5" s="169" t="s">
        <v>14</v>
      </c>
      <c r="J5" s="170"/>
      <c r="K5" s="171" t="s">
        <v>261</v>
      </c>
      <c r="L5" s="331" t="s">
        <v>262</v>
      </c>
      <c r="M5" s="332"/>
      <c r="N5" s="332"/>
      <c r="O5" s="18"/>
      <c r="P5" s="158"/>
      <c r="Q5" s="158"/>
      <c r="R5" s="158"/>
      <c r="S5" s="158"/>
      <c r="T5" s="158"/>
      <c r="U5" s="158"/>
      <c r="V5" s="15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ht="14.45" customHeight="1" x14ac:dyDescent="0.2">
      <c r="A6" s="3"/>
      <c r="B6" s="243">
        <f>K6</f>
        <v>2</v>
      </c>
      <c r="C6" s="173" t="str">
        <f>IF(Participants!D10="","",Participants!D10)</f>
        <v>GUEROUT JEAN PIERRE</v>
      </c>
      <c r="D6" s="174">
        <f>SUM('Feuille de match'!B14:B16)</f>
        <v>60</v>
      </c>
      <c r="E6" s="174">
        <f>SUM('Feuille de match'!C14:C16)</f>
        <v>25</v>
      </c>
      <c r="F6" s="174">
        <f>MAX('Feuille de match'!D14:D16)</f>
        <v>8</v>
      </c>
      <c r="G6" s="175">
        <f>MAX('Feuille de match'!O13:Q13)</f>
        <v>2.4</v>
      </c>
      <c r="H6" s="175">
        <f>IF(E6&gt;0,D6/E6,0)</f>
        <v>2.4</v>
      </c>
      <c r="I6" s="174">
        <f>SUM('Feuille de match'!F14:F16)</f>
        <v>2</v>
      </c>
      <c r="J6" s="176"/>
      <c r="K6" s="16">
        <v>2</v>
      </c>
      <c r="L6" s="318" t="s">
        <v>263</v>
      </c>
      <c r="M6" s="320"/>
      <c r="N6" s="18" t="str">
        <f>IFERROR(VLOOKUP(1,$B$6:$C$8,2,FALSE),"")</f>
        <v>MOREL PATRICE</v>
      </c>
      <c r="O6" s="18"/>
      <c r="P6" s="158"/>
      <c r="Q6" s="163"/>
      <c r="R6" s="163"/>
      <c r="S6" s="163"/>
      <c r="T6" s="163"/>
      <c r="U6" s="163"/>
      <c r="V6" s="163"/>
      <c r="W6" s="163"/>
      <c r="X6" s="16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59" ht="14.45" customHeight="1" x14ac:dyDescent="0.2">
      <c r="A7" s="3"/>
      <c r="B7" s="243">
        <f>K7</f>
        <v>3</v>
      </c>
      <c r="C7" s="173" t="str">
        <f>IF(Participants!D11="","",Participants!D11)</f>
        <v>CUVIER GILLES</v>
      </c>
      <c r="D7" s="174">
        <f>SUM('Feuille de match'!B30:B32)</f>
        <v>71</v>
      </c>
      <c r="E7" s="174">
        <f>SUM('Feuille de match'!C30:C32)</f>
        <v>50</v>
      </c>
      <c r="F7" s="174">
        <f>MAX('Feuille de match'!D30:D32)</f>
        <v>9</v>
      </c>
      <c r="G7" s="175">
        <f>MAX('Feuille de match'!O29:Q29)</f>
        <v>0</v>
      </c>
      <c r="H7" s="175">
        <f>IF(E7&gt;0,D7/E7,0)</f>
        <v>1.42</v>
      </c>
      <c r="I7" s="174">
        <f>SUM('Feuille de match'!F30:F32)</f>
        <v>0</v>
      </c>
      <c r="J7" s="176"/>
      <c r="K7" s="16">
        <v>3</v>
      </c>
      <c r="L7" s="318" t="s">
        <v>264</v>
      </c>
      <c r="M7" s="320"/>
      <c r="N7" s="18" t="str">
        <f>IFERROR(VLOOKUP(2,$B$6:$C$8,2,FALSE),"")</f>
        <v>GUEROUT JEAN PIERRE</v>
      </c>
      <c r="O7" s="18"/>
      <c r="P7" s="158"/>
      <c r="Q7" s="163"/>
      <c r="R7" s="163"/>
      <c r="S7" s="163"/>
      <c r="T7" s="163"/>
      <c r="U7" s="163"/>
      <c r="V7" s="163"/>
      <c r="W7" s="163"/>
      <c r="X7" s="16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ht="14.45" customHeight="1" x14ac:dyDescent="0.2">
      <c r="A8" s="3"/>
      <c r="B8" s="243">
        <f>K8</f>
        <v>1</v>
      </c>
      <c r="C8" s="173" t="str">
        <f>IF(Participants!H12&lt;&gt;"","",IF(Participants!D12="","",Participants!D12))</f>
        <v>MOREL PATRICE</v>
      </c>
      <c r="D8" s="174">
        <f>SUM('Feuille de match'!B46:B48)</f>
        <v>39</v>
      </c>
      <c r="E8" s="174">
        <f>SUM('Feuille de match'!C46:C48)</f>
        <v>25</v>
      </c>
      <c r="F8" s="174">
        <f>MAX('Feuille de match'!D46:D48)</f>
        <v>7</v>
      </c>
      <c r="G8" s="175">
        <f>MAX('Feuille de match'!O45:Q45)</f>
        <v>1.56</v>
      </c>
      <c r="H8" s="175">
        <f>IF(E8&gt;0,D8/E8,0)</f>
        <v>1.56</v>
      </c>
      <c r="I8" s="174">
        <f>SUM('Feuille de match'!F46:F48)</f>
        <v>4</v>
      </c>
      <c r="J8" s="176"/>
      <c r="K8" s="16">
        <v>1</v>
      </c>
      <c r="L8" s="318" t="s">
        <v>265</v>
      </c>
      <c r="M8" s="320"/>
      <c r="N8" s="18" t="str">
        <f>IFERROR(VLOOKUP(3,$B$6:$C$8,2,FALSE),"")</f>
        <v>CUVIER GILLES</v>
      </c>
      <c r="O8" s="18"/>
      <c r="P8" s="158"/>
      <c r="Q8" s="163"/>
      <c r="R8" s="163"/>
      <c r="S8" s="163"/>
      <c r="T8" s="163"/>
      <c r="U8" s="163"/>
      <c r="V8" s="163"/>
      <c r="W8" s="163"/>
      <c r="X8" s="16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  <row r="9" spans="1:59" ht="9" customHeight="1" x14ac:dyDescent="0.2">
      <c r="A9" s="3"/>
      <c r="B9" s="243"/>
      <c r="C9" s="177"/>
      <c r="D9" s="177"/>
      <c r="E9" s="177"/>
      <c r="F9" s="177"/>
      <c r="G9" s="178"/>
      <c r="H9" s="177"/>
      <c r="I9" s="177"/>
      <c r="J9" s="176"/>
      <c r="K9" s="164"/>
      <c r="L9" s="18"/>
      <c r="M9" s="18"/>
      <c r="N9" s="18"/>
      <c r="O9" s="18"/>
      <c r="P9" s="158"/>
      <c r="Q9" s="163"/>
      <c r="R9" s="163"/>
      <c r="S9" s="163"/>
      <c r="T9" s="163"/>
      <c r="U9" s="163"/>
      <c r="V9" s="163"/>
      <c r="W9" s="159"/>
      <c r="X9" s="159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 ht="14.45" customHeight="1" x14ac:dyDescent="0.2">
      <c r="A10" s="3"/>
      <c r="B10" s="243">
        <f>K10</f>
        <v>1</v>
      </c>
      <c r="C10" s="179" t="str">
        <f>IF(Participants!D14="","",Participants!D14)</f>
        <v>MAZE JEAN PIERRE</v>
      </c>
      <c r="D10" s="180">
        <f>SUM('Feuille de match'!I14:I16)</f>
        <v>61</v>
      </c>
      <c r="E10" s="180">
        <f>SUM('Feuille de match'!J14:J16)</f>
        <v>50</v>
      </c>
      <c r="F10" s="180">
        <f>MAX('Feuille de match'!K14:K16)</f>
        <v>6</v>
      </c>
      <c r="G10" s="181">
        <f>MAX('Feuille de match'!U13:W13)</f>
        <v>1.24</v>
      </c>
      <c r="H10" s="181">
        <f>IF(E10&gt;0,D10/E10,)</f>
        <v>1.22</v>
      </c>
      <c r="I10" s="180">
        <f>SUM('Feuille de match'!M14:M16)</f>
        <v>2</v>
      </c>
      <c r="J10" s="176"/>
      <c r="K10" s="16">
        <v>1</v>
      </c>
      <c r="L10" s="318" t="s">
        <v>263</v>
      </c>
      <c r="M10" s="320"/>
      <c r="N10" s="18" t="str">
        <f>IFERROR(VLOOKUP(1,$B$10:$C$12,2,FALSE),"")</f>
        <v>MAZE JEAN PIERRE</v>
      </c>
      <c r="O10" s="18"/>
      <c r="P10" s="158"/>
      <c r="Q10" s="163"/>
      <c r="R10" s="163"/>
      <c r="S10" s="163"/>
      <c r="T10" s="163"/>
      <c r="U10" s="163"/>
      <c r="V10" s="163"/>
      <c r="W10" s="163"/>
      <c r="X10" s="16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59" ht="14.45" customHeight="1" x14ac:dyDescent="0.2">
      <c r="A11" s="3"/>
      <c r="B11" s="243">
        <f>K11</f>
        <v>2</v>
      </c>
      <c r="C11" s="179" t="str">
        <f>IF(Participants!D15="","",Participants!D15)</f>
        <v>FAGOT ADRIEN</v>
      </c>
      <c r="D11" s="180">
        <f>SUM('Feuille de match'!I30:I32)</f>
        <v>53</v>
      </c>
      <c r="E11" s="180">
        <f>SUM('Feuille de match'!J30:J32)</f>
        <v>50</v>
      </c>
      <c r="F11" s="180">
        <f>MAX('Feuille de match'!K30:K32)</f>
        <v>11</v>
      </c>
      <c r="G11" s="181">
        <f>MAX('Feuille de match'!U29:W29)</f>
        <v>1.24</v>
      </c>
      <c r="H11" s="181">
        <f>IF(E11&gt;0,D11/E11,0)</f>
        <v>1.06</v>
      </c>
      <c r="I11" s="180">
        <f>SUM('Feuille de match'!M30:M32)</f>
        <v>2</v>
      </c>
      <c r="J11" s="176"/>
      <c r="K11" s="16">
        <v>2</v>
      </c>
      <c r="L11" s="318" t="s">
        <v>264</v>
      </c>
      <c r="M11" s="320"/>
      <c r="N11" s="18" t="str">
        <f>IFERROR(VLOOKUP(2,$B$10:$C$12,2,FALSE),"")</f>
        <v>FAGOT ADRIEN</v>
      </c>
      <c r="O11" s="18"/>
      <c r="P11" s="158"/>
      <c r="Q11" s="163"/>
      <c r="R11" s="163"/>
      <c r="S11" s="163"/>
      <c r="T11" s="163"/>
      <c r="U11" s="163"/>
      <c r="V11" s="163"/>
      <c r="W11" s="163"/>
      <c r="X11" s="16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 ht="14.45" customHeight="1" x14ac:dyDescent="0.2">
      <c r="A12" s="3"/>
      <c r="B12" s="243">
        <f>K12</f>
        <v>3</v>
      </c>
      <c r="C12" s="179" t="str">
        <f>IF(Participants!H16&lt;&gt;"","",IF(Participants!D16="","",Participants!D16))</f>
        <v/>
      </c>
      <c r="D12" s="180">
        <f>SUM('Feuille de match'!I46:I48)</f>
        <v>0</v>
      </c>
      <c r="E12" s="180">
        <f>SUM('Feuille de match'!J46:J48)</f>
        <v>0</v>
      </c>
      <c r="F12" s="180">
        <f>MAX('Feuille de match'!K46:K48)</f>
        <v>0</v>
      </c>
      <c r="G12" s="181">
        <f>MAX('Feuille de match'!U45:W45)</f>
        <v>0</v>
      </c>
      <c r="H12" s="181">
        <f>IF(E12&gt;0,D12/E12,0)</f>
        <v>0</v>
      </c>
      <c r="I12" s="180">
        <f>SUM('Feuille de match'!M46:M48)</f>
        <v>0</v>
      </c>
      <c r="J12" s="176"/>
      <c r="K12" s="16">
        <v>3</v>
      </c>
      <c r="L12" s="318" t="s">
        <v>265</v>
      </c>
      <c r="M12" s="320"/>
      <c r="N12" s="18" t="str">
        <f>IFERROR(VLOOKUP(3,$B$10:$C$12,2,FALSE),"")</f>
        <v/>
      </c>
      <c r="O12" s="18"/>
      <c r="P12" s="158"/>
      <c r="Q12" s="163"/>
      <c r="R12" s="163"/>
      <c r="S12" s="163"/>
      <c r="T12" s="163"/>
      <c r="U12" s="163"/>
      <c r="V12" s="163"/>
      <c r="W12" s="163"/>
      <c r="X12" s="16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 ht="9" customHeight="1" x14ac:dyDescent="0.2">
      <c r="A13" s="3"/>
      <c r="B13" s="243"/>
      <c r="C13" s="177"/>
      <c r="D13" s="177"/>
      <c r="E13" s="177"/>
      <c r="F13" s="177"/>
      <c r="G13" s="178"/>
      <c r="H13" s="177"/>
      <c r="I13" s="177"/>
      <c r="J13" s="176"/>
      <c r="K13" s="164"/>
      <c r="L13" s="18"/>
      <c r="M13" s="18"/>
      <c r="N13" s="18"/>
      <c r="O13" s="18"/>
      <c r="P13" s="158"/>
      <c r="Q13" s="163"/>
      <c r="R13" s="163"/>
      <c r="S13" s="163"/>
      <c r="T13" s="163"/>
      <c r="U13" s="163"/>
      <c r="V13" s="163"/>
      <c r="W13" s="159"/>
      <c r="X13" s="159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 ht="14.45" customHeight="1" x14ac:dyDescent="0.2">
      <c r="A14" s="3"/>
      <c r="B14" s="243">
        <f>K14</f>
        <v>3</v>
      </c>
      <c r="C14" s="182" t="str">
        <f>IF(Participants!D18="","",Participants!D18)</f>
        <v>PREVOST ROGER</v>
      </c>
      <c r="D14" s="183">
        <f>SUM('Feuille de match'!B67:B69)</f>
        <v>58</v>
      </c>
      <c r="E14" s="183">
        <f>SUM('Feuille de match'!C67:C69)</f>
        <v>50</v>
      </c>
      <c r="F14" s="183">
        <f>MAX('Feuille de match'!D67:D69)</f>
        <v>6</v>
      </c>
      <c r="G14" s="184">
        <f>MAX('Feuille de match'!O66:Q66)</f>
        <v>0</v>
      </c>
      <c r="H14" s="184">
        <f>IF(E14&gt;0,D14/E14,0)</f>
        <v>1.1599999999999999</v>
      </c>
      <c r="I14" s="183">
        <f>SUM('Feuille de match'!F67:F69)</f>
        <v>0</v>
      </c>
      <c r="J14" s="176"/>
      <c r="K14" s="16">
        <v>3</v>
      </c>
      <c r="L14" s="318" t="s">
        <v>263</v>
      </c>
      <c r="M14" s="320"/>
      <c r="N14" s="18" t="str">
        <f>IFERROR(VLOOKUP(1,$B$14:$C$16,2,FALSE),"")</f>
        <v>THORY MICHEL</v>
      </c>
      <c r="O14" s="18"/>
      <c r="P14" s="158"/>
      <c r="Q14" s="163"/>
      <c r="R14" s="163"/>
      <c r="S14" s="163"/>
      <c r="T14" s="163"/>
      <c r="U14" s="163"/>
      <c r="V14" s="163"/>
      <c r="W14" s="163"/>
      <c r="X14" s="16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59" ht="14.45" customHeight="1" x14ac:dyDescent="0.2">
      <c r="A15" s="3"/>
      <c r="B15" s="243">
        <f>K15</f>
        <v>2</v>
      </c>
      <c r="C15" s="182" t="str">
        <f>IF(Participants!D19="","",Participants!D19)</f>
        <v>LEBOURGEOIS PHILIPPE</v>
      </c>
      <c r="D15" s="183">
        <f>SUM('Feuille de match'!B83:B85)</f>
        <v>102</v>
      </c>
      <c r="E15" s="183">
        <f>SUM('Feuille de match'!C83:C85)</f>
        <v>50</v>
      </c>
      <c r="F15" s="183">
        <f>MAX('Feuille de match'!D83:D85)</f>
        <v>13</v>
      </c>
      <c r="G15" s="184">
        <f>MAX('Feuille de match'!O82:Q82)</f>
        <v>2.16</v>
      </c>
      <c r="H15" s="184">
        <f>IF(E15&gt;0,D15/E15,0)</f>
        <v>2.04</v>
      </c>
      <c r="I15" s="183">
        <f>SUM('Feuille de match'!F83:F85)</f>
        <v>2</v>
      </c>
      <c r="J15" s="176"/>
      <c r="K15" s="16">
        <v>2</v>
      </c>
      <c r="L15" s="318" t="s">
        <v>264</v>
      </c>
      <c r="M15" s="320"/>
      <c r="N15" s="18" t="str">
        <f>IFERROR(VLOOKUP(2,$B$14:$C$16,2,FALSE),"")</f>
        <v>LEBOURGEOIS PHILIPPE</v>
      </c>
      <c r="O15" s="18"/>
      <c r="P15" s="158"/>
      <c r="Q15" s="163"/>
      <c r="R15" s="163"/>
      <c r="S15" s="163"/>
      <c r="T15" s="163"/>
      <c r="U15" s="163"/>
      <c r="V15" s="163"/>
      <c r="W15" s="163"/>
      <c r="X15" s="16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 ht="14.45" customHeight="1" x14ac:dyDescent="0.2">
      <c r="A16" s="3"/>
      <c r="B16" s="243">
        <f>K16</f>
        <v>1</v>
      </c>
      <c r="C16" s="182" t="str">
        <f>IF(Participants!H20&lt;&gt;"","",IF(Participants!D20="","",Participants!D20))</f>
        <v>THORY MICHEL</v>
      </c>
      <c r="D16" s="183">
        <f>SUM('Feuille de match'!B99:B101)</f>
        <v>84</v>
      </c>
      <c r="E16" s="183">
        <f>SUM('Feuille de match'!C99:C101)</f>
        <v>50</v>
      </c>
      <c r="F16" s="183">
        <f>MAX('Feuille de match'!D99:D101)</f>
        <v>16</v>
      </c>
      <c r="G16" s="184">
        <f>MAX('Feuille de match'!O98:Q98)</f>
        <v>2.08</v>
      </c>
      <c r="H16" s="184">
        <f>IF(E16&gt;0,D16/E16,0)</f>
        <v>1.68</v>
      </c>
      <c r="I16" s="183">
        <f>SUM('Feuille de match'!F99:F101)</f>
        <v>4</v>
      </c>
      <c r="J16" s="176"/>
      <c r="K16" s="16">
        <v>1</v>
      </c>
      <c r="L16" s="318" t="s">
        <v>265</v>
      </c>
      <c r="M16" s="320"/>
      <c r="N16" s="18" t="str">
        <f>IFERROR(VLOOKUP(3,$B$14:$C$16,2,FALSE),"")</f>
        <v>PREVOST ROGER</v>
      </c>
      <c r="O16" s="18"/>
      <c r="P16" s="158"/>
      <c r="Q16" s="163"/>
      <c r="R16" s="163"/>
      <c r="S16" s="163"/>
      <c r="T16" s="163"/>
      <c r="U16" s="163"/>
      <c r="V16" s="163"/>
      <c r="W16" s="163"/>
      <c r="X16" s="16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 ht="9" customHeight="1" x14ac:dyDescent="0.2">
      <c r="A17" s="3"/>
      <c r="B17" s="243"/>
      <c r="C17" s="177"/>
      <c r="D17" s="177"/>
      <c r="E17" s="177"/>
      <c r="F17" s="177"/>
      <c r="G17" s="178"/>
      <c r="H17" s="177"/>
      <c r="I17" s="177"/>
      <c r="J17" s="176"/>
      <c r="K17" s="164"/>
      <c r="L17" s="18"/>
      <c r="M17" s="18"/>
      <c r="N17" s="18"/>
      <c r="O17" s="18"/>
      <c r="P17" s="158"/>
      <c r="Q17" s="163"/>
      <c r="R17" s="163"/>
      <c r="S17" s="163"/>
      <c r="T17" s="163"/>
      <c r="U17" s="163"/>
      <c r="V17" s="163"/>
      <c r="W17" s="159"/>
      <c r="X17" s="159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59" ht="14.45" customHeight="1" x14ac:dyDescent="0.2">
      <c r="A18" s="3"/>
      <c r="B18" s="243">
        <f>K18</f>
        <v>1</v>
      </c>
      <c r="C18" s="225" t="str">
        <f>IF(Participants!D22="","",Participants!D22)</f>
        <v>VERDREL DIDIER</v>
      </c>
      <c r="D18" s="226">
        <f>SUM('Feuille de match'!I67:I69)</f>
        <v>120</v>
      </c>
      <c r="E18" s="226">
        <f>SUM('Feuille de match'!J67:J69)</f>
        <v>48</v>
      </c>
      <c r="F18" s="226">
        <f>MAX('Feuille de match'!K67:K69)</f>
        <v>17</v>
      </c>
      <c r="G18" s="227">
        <f>MAX('Feuille de match'!U66:W66)</f>
        <v>2.6086956521739131</v>
      </c>
      <c r="H18" s="227">
        <f>IF(E18&gt;0,D18/E18,)</f>
        <v>2.5</v>
      </c>
      <c r="I18" s="226">
        <f>SUM('Feuille de match'!M67:M69)</f>
        <v>4</v>
      </c>
      <c r="J18" s="176"/>
      <c r="K18" s="16">
        <v>1</v>
      </c>
      <c r="L18" s="318" t="s">
        <v>263</v>
      </c>
      <c r="M18" s="320"/>
      <c r="N18" s="18" t="str">
        <f>IFERROR(VLOOKUP(1,$B$18:$C$20,2,FALSE),"")</f>
        <v>VERDREL DIDIER</v>
      </c>
      <c r="O18" s="18"/>
      <c r="P18" s="158"/>
      <c r="Q18" s="163"/>
      <c r="R18" s="163"/>
      <c r="S18" s="163"/>
      <c r="T18" s="163"/>
      <c r="U18" s="163"/>
      <c r="V18" s="163"/>
      <c r="W18" s="163"/>
      <c r="X18" s="16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59" ht="14.45" customHeight="1" x14ac:dyDescent="0.2">
      <c r="A19" s="3"/>
      <c r="B19" s="243">
        <f>K19</f>
        <v>2</v>
      </c>
      <c r="C19" s="225" t="str">
        <f>IF(Participants!D23="","",Participants!D23)</f>
        <v>GERVAIS PHILIPPE</v>
      </c>
      <c r="D19" s="226">
        <f>SUM('Feuille de match'!I83:I85)</f>
        <v>42</v>
      </c>
      <c r="E19" s="226">
        <f>SUM('Feuille de match'!J83:J85)</f>
        <v>48</v>
      </c>
      <c r="F19" s="226">
        <f>MAX('Feuille de match'!K83:K85)</f>
        <v>4</v>
      </c>
      <c r="G19" s="227">
        <f>MAX('Feuille de match'!U82:W82)</f>
        <v>0</v>
      </c>
      <c r="H19" s="227">
        <f>IF(E19&gt;0,D19/E19,)</f>
        <v>0.875</v>
      </c>
      <c r="I19" s="226">
        <f>SUM('Feuille de match'!M83:M85)</f>
        <v>0</v>
      </c>
      <c r="J19" s="228"/>
      <c r="K19" s="16">
        <v>2</v>
      </c>
      <c r="L19" s="318" t="s">
        <v>264</v>
      </c>
      <c r="M19" s="320"/>
      <c r="N19" s="18" t="str">
        <f>IFERROR(VLOOKUP(2,$B$18:$C$20,2,FALSE),"")</f>
        <v>GERVAIS PHILIPPE</v>
      </c>
      <c r="O19" s="18"/>
      <c r="P19" s="158"/>
      <c r="Q19" s="163"/>
      <c r="R19" s="163"/>
      <c r="S19" s="163"/>
      <c r="T19" s="163"/>
      <c r="U19" s="163"/>
      <c r="V19" s="163"/>
      <c r="W19" s="163"/>
      <c r="X19" s="16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 ht="14.45" customHeight="1" x14ac:dyDescent="0.2">
      <c r="A20" s="3"/>
      <c r="B20" s="243">
        <f>K20</f>
        <v>0</v>
      </c>
      <c r="C20" s="225" t="str">
        <f>IF(Participants!H24&lt;&gt;"","",IF(Participants!D24="","",Participants!D24))</f>
        <v/>
      </c>
      <c r="D20" s="226">
        <f>SUM('Feuille de match'!I99:I101)</f>
        <v>0</v>
      </c>
      <c r="E20" s="226">
        <f>SUM('Feuille de match'!J99:J101)</f>
        <v>0</v>
      </c>
      <c r="F20" s="226">
        <f>MAX('Feuille de match'!K99:K101)</f>
        <v>0</v>
      </c>
      <c r="G20" s="227">
        <f>MAX('Feuille de match'!U98:W98)</f>
        <v>0</v>
      </c>
      <c r="H20" s="227">
        <f>IF(E20&gt;0,D20/E20,)</f>
        <v>0</v>
      </c>
      <c r="I20" s="226">
        <f>SUM('Feuille de match'!M99:M101)</f>
        <v>0</v>
      </c>
      <c r="J20" s="228"/>
      <c r="K20" s="16"/>
      <c r="L20" s="318" t="s">
        <v>265</v>
      </c>
      <c r="M20" s="320"/>
      <c r="N20" s="18" t="str">
        <f>IFERROR(VLOOKUP(3,$B$18:$C$20,2,FALSE),"")</f>
        <v/>
      </c>
      <c r="O20" s="18"/>
      <c r="P20" s="158"/>
      <c r="Q20" s="163"/>
      <c r="R20" s="163"/>
      <c r="S20" s="163"/>
      <c r="T20" s="163"/>
      <c r="U20" s="163"/>
      <c r="V20" s="163"/>
      <c r="W20" s="163"/>
      <c r="X20" s="16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 ht="14.45" customHeight="1" x14ac:dyDescent="0.2">
      <c r="A21" s="3"/>
      <c r="B21" s="244"/>
      <c r="C21" s="177"/>
      <c r="D21" s="164"/>
      <c r="E21" s="164"/>
      <c r="F21" s="164"/>
      <c r="G21" s="185"/>
      <c r="H21" s="164"/>
      <c r="I21" s="164"/>
      <c r="J21" s="164"/>
      <c r="K21" s="164"/>
      <c r="L21" s="18"/>
      <c r="M21" s="18"/>
      <c r="N21" s="18"/>
      <c r="O21" s="18"/>
      <c r="P21" s="158"/>
      <c r="Q21" s="163"/>
      <c r="R21" s="163"/>
      <c r="S21" s="163"/>
      <c r="T21" s="163"/>
      <c r="U21" s="163"/>
      <c r="V21" s="163"/>
      <c r="W21" s="159"/>
      <c r="X21" s="159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ht="9" customHeight="1" x14ac:dyDescent="0.2">
      <c r="A22" s="3"/>
      <c r="B22" s="245"/>
      <c r="C22" s="3"/>
      <c r="D22" s="3"/>
      <c r="E22" s="3"/>
      <c r="F22" s="3"/>
      <c r="G22" s="186"/>
      <c r="H22" s="3"/>
      <c r="I22" s="3"/>
      <c r="J22" s="3"/>
      <c r="K22" s="3"/>
      <c r="L22" s="187"/>
      <c r="M22" s="187"/>
      <c r="N22" s="187"/>
      <c r="O22" s="187"/>
      <c r="P22" s="158"/>
      <c r="Q22" s="163"/>
      <c r="R22" s="163"/>
      <c r="S22" s="163"/>
      <c r="T22" s="163"/>
      <c r="U22" s="163"/>
      <c r="V22" s="163"/>
      <c r="W22" s="159"/>
      <c r="X22" s="159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59" ht="14.45" customHeight="1" x14ac:dyDescent="0.2">
      <c r="A23" s="3"/>
      <c r="B23" s="246"/>
      <c r="C23" s="165" t="s">
        <v>266</v>
      </c>
      <c r="D23" s="177"/>
      <c r="E23" s="177"/>
      <c r="F23" s="177"/>
      <c r="G23" s="178"/>
      <c r="H23" s="177"/>
      <c r="I23" s="177"/>
      <c r="J23" s="177"/>
      <c r="K23" s="177"/>
      <c r="L23" s="322" t="s">
        <v>1360</v>
      </c>
      <c r="M23" s="322"/>
      <c r="N23" s="322"/>
      <c r="O23" s="188"/>
      <c r="P23" s="158"/>
      <c r="Q23" s="163"/>
      <c r="R23" s="163"/>
      <c r="S23" s="163"/>
      <c r="T23" s="163"/>
      <c r="U23" s="163"/>
      <c r="V23" s="163"/>
      <c r="W23" s="159"/>
      <c r="X23" s="15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</row>
    <row r="24" spans="1:59" ht="14.45" customHeight="1" x14ac:dyDescent="0.2">
      <c r="A24" s="3"/>
      <c r="B24" s="244">
        <f>K24</f>
        <v>3</v>
      </c>
      <c r="C24" s="173" t="str">
        <f>N6</f>
        <v>MOREL PATRICE</v>
      </c>
      <c r="D24" s="189">
        <f>IFERROR(VLOOKUP($C$24,$C$6:$I$8,2,FALSE),0)</f>
        <v>39</v>
      </c>
      <c r="E24" s="189">
        <f>IFERROR(VLOOKUP($C$24,$C$6:$I$8,3,FALSE),0)</f>
        <v>25</v>
      </c>
      <c r="F24" s="189">
        <f>IFERROR(VLOOKUP($C$24,$C$6:$I$8,4,FALSE),0)</f>
        <v>7</v>
      </c>
      <c r="G24" s="175">
        <f>IFERROR(VLOOKUP($C$24,$C$6:$I$8,5,FALSE),0)</f>
        <v>1.56</v>
      </c>
      <c r="H24" s="175">
        <f>IFERROR(VLOOKUP($C$24,$C$6:$I$8,6,FALSE),0)</f>
        <v>1.56</v>
      </c>
      <c r="I24" s="189">
        <f>IFERROR(VLOOKUP($C$24,$C$6:$I$8,7,FALSE),0)</f>
        <v>4</v>
      </c>
      <c r="J24" s="177"/>
      <c r="K24" s="16">
        <v>3</v>
      </c>
      <c r="L24" s="318" t="s">
        <v>263</v>
      </c>
      <c r="M24" s="320"/>
      <c r="N24" s="18" t="str">
        <f>IFERROR(VLOOKUP(1,$B$24:$C$27,2,FALSE),"")</f>
        <v>VERDREL DIDIER</v>
      </c>
      <c r="O24" s="188" t="e">
        <f>IF(N24&lt;&gt;"",VLOOKUP(N24,$C$6:$J$16,8,FALSE),"")</f>
        <v>#N/A</v>
      </c>
      <c r="P24" s="158"/>
      <c r="Q24" s="163"/>
      <c r="R24" s="163"/>
      <c r="S24" s="163"/>
      <c r="T24" s="163"/>
      <c r="U24" s="163"/>
      <c r="V24" s="163"/>
      <c r="W24" s="159"/>
      <c r="X24" s="15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59" ht="14.45" customHeight="1" x14ac:dyDescent="0.2">
      <c r="A25" s="3"/>
      <c r="B25" s="243">
        <f>K25</f>
        <v>4</v>
      </c>
      <c r="C25" s="179" t="str">
        <f>N10</f>
        <v>MAZE JEAN PIERRE</v>
      </c>
      <c r="D25" s="190">
        <f>IFERROR(VLOOKUP($C$25,$C$10:$I$12,2,FALSE),0)</f>
        <v>61</v>
      </c>
      <c r="E25" s="190">
        <f>IFERROR(VLOOKUP($C$25,$C$10:$I$12,3,FALSE),0)</f>
        <v>50</v>
      </c>
      <c r="F25" s="190">
        <f>IFERROR(VLOOKUP($C$25,$C$10:$I$12,4,FALSE),0)</f>
        <v>6</v>
      </c>
      <c r="G25" s="201">
        <f>IFERROR(VLOOKUP($C$25,$C$10:$I$12,5,FALSE),0)</f>
        <v>1.24</v>
      </c>
      <c r="H25" s="181">
        <f>IFERROR(VLOOKUP($C$25,$C$10:$I$12,6,FALSE),0)</f>
        <v>1.22</v>
      </c>
      <c r="I25" s="190">
        <f>IFERROR(VLOOKUP($C$25,$C$10:$I$12,7,FALSE),0)</f>
        <v>2</v>
      </c>
      <c r="J25" s="177"/>
      <c r="K25" s="16">
        <v>4</v>
      </c>
      <c r="L25" s="318" t="s">
        <v>264</v>
      </c>
      <c r="M25" s="320"/>
      <c r="N25" s="18" t="str">
        <f>IFERROR(VLOOKUP(2,$B$24:$C$27,2,FALSE),"")</f>
        <v>THORY MICHEL</v>
      </c>
      <c r="O25" s="188">
        <f>IF(N25&lt;&gt;"",VLOOKUP(N25,$C$6:$J$16,8,FALSE),"")</f>
        <v>0</v>
      </c>
      <c r="P25" s="158"/>
      <c r="Q25" s="163"/>
      <c r="R25" s="163"/>
      <c r="S25" s="163"/>
      <c r="T25" s="163"/>
      <c r="U25" s="163"/>
      <c r="V25" s="163"/>
      <c r="W25" s="159"/>
      <c r="X25" s="159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ht="14.45" customHeight="1" x14ac:dyDescent="0.2">
      <c r="A26" s="3"/>
      <c r="B26" s="243">
        <f>K26</f>
        <v>2</v>
      </c>
      <c r="C26" s="182" t="str">
        <f>N14</f>
        <v>THORY MICHEL</v>
      </c>
      <c r="D26" s="183">
        <f>IFERROR(VLOOKUP($C$26,$C$14:$I$16,2,FALSE),0)</f>
        <v>84</v>
      </c>
      <c r="E26" s="183">
        <f>IFERROR(VLOOKUP($C$26,$C$14:$I$16,3,FALSE),0)</f>
        <v>50</v>
      </c>
      <c r="F26" s="183">
        <f>IFERROR(VLOOKUP($C$26,$C$14:$I$16,4,FALSE),0)</f>
        <v>16</v>
      </c>
      <c r="G26" s="184">
        <f>IFERROR(VLOOKUP($C$26,$C$14:$I$16,5,FALSE),0)</f>
        <v>2.08</v>
      </c>
      <c r="H26" s="184">
        <f>IFERROR(VLOOKUP($C$26,$C$14:$I$16,6,FALSE),0)</f>
        <v>1.68</v>
      </c>
      <c r="I26" s="183">
        <f>IFERROR(VLOOKUP($C$26,$C$14:$I$16,7,FALSE),0)</f>
        <v>4</v>
      </c>
      <c r="J26" s="177"/>
      <c r="K26" s="16">
        <v>2</v>
      </c>
      <c r="L26" s="318" t="s">
        <v>265</v>
      </c>
      <c r="M26" s="320"/>
      <c r="N26" s="18" t="str">
        <f>IFERROR(VLOOKUP(3,$B$24:$C$27,2,FALSE),"")</f>
        <v>MOREL PATRICE</v>
      </c>
      <c r="O26" s="188"/>
      <c r="P26" s="158"/>
      <c r="Q26" s="163"/>
      <c r="R26" s="163"/>
      <c r="S26" s="163"/>
      <c r="T26" s="163"/>
      <c r="U26" s="163"/>
      <c r="V26" s="163"/>
      <c r="W26" s="159"/>
      <c r="X26" s="159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59" ht="14.45" customHeight="1" x14ac:dyDescent="0.2">
      <c r="A27" s="3"/>
      <c r="B27" s="243">
        <f>K27</f>
        <v>1</v>
      </c>
      <c r="C27" s="225" t="str">
        <f>N18</f>
        <v>VERDREL DIDIER</v>
      </c>
      <c r="D27" s="226">
        <f>IFERROR(VLOOKUP($C$27,$C$14:$I$20,2,FALSE),0)</f>
        <v>120</v>
      </c>
      <c r="E27" s="226">
        <f>IFERROR(VLOOKUP($C$27,$C$14:$I$20,3,FALSE),0)</f>
        <v>48</v>
      </c>
      <c r="F27" s="226">
        <f>IFERROR(VLOOKUP($C$27,$C$14:$I$20,4,FALSE),0)</f>
        <v>17</v>
      </c>
      <c r="G27" s="227">
        <f>IFERROR(VLOOKUP($C$27,$C$14:$I$20,5,FALSE),0)</f>
        <v>2.6086956521739131</v>
      </c>
      <c r="H27" s="227">
        <f>IFERROR(VLOOKUP($C$27,$C$14:$I$20,6,FALSE),0)</f>
        <v>2.5</v>
      </c>
      <c r="I27" s="226">
        <f>IFERROR(VLOOKUP($C$27,$C$14:$I$20,7,FALSE),0)</f>
        <v>4</v>
      </c>
      <c r="J27" s="177"/>
      <c r="K27" s="16">
        <v>1</v>
      </c>
      <c r="L27" s="318" t="s">
        <v>267</v>
      </c>
      <c r="M27" s="320"/>
      <c r="N27" s="18" t="str">
        <f>IFERROR(VLOOKUP(4,$B$24:$C$27,2,FALSE),"")</f>
        <v>MAZE JEAN PIERRE</v>
      </c>
      <c r="O27" s="188">
        <f>IF(N27&lt;&gt;"",VLOOKUP(N27,$C$6:$J$16,8,FALSE),"")</f>
        <v>0</v>
      </c>
      <c r="P27" s="158"/>
      <c r="Q27" s="163"/>
      <c r="R27" s="163"/>
      <c r="S27" s="163"/>
      <c r="T27" s="163"/>
      <c r="U27" s="163"/>
      <c r="V27" s="163"/>
      <c r="W27" s="159"/>
      <c r="X27" s="15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ht="14.45" customHeight="1" x14ac:dyDescent="0.2">
      <c r="A28" s="3"/>
      <c r="B28" s="244"/>
      <c r="C28" s="177"/>
      <c r="D28" s="177"/>
      <c r="E28" s="177"/>
      <c r="F28" s="177"/>
      <c r="G28" s="178"/>
      <c r="H28" s="177"/>
      <c r="I28" s="177"/>
      <c r="J28" s="177"/>
      <c r="K28" s="177"/>
      <c r="L28" s="18"/>
      <c r="M28" s="18"/>
      <c r="N28" s="18"/>
      <c r="O28" s="188"/>
      <c r="P28" s="158"/>
      <c r="Q28" s="163"/>
      <c r="R28" s="163"/>
      <c r="S28" s="163"/>
      <c r="T28" s="163"/>
      <c r="U28" s="163"/>
      <c r="V28" s="163"/>
      <c r="W28" s="159"/>
      <c r="X28" s="159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59" ht="9" customHeight="1" x14ac:dyDescent="0.2">
      <c r="A29" s="3"/>
      <c r="B29" s="245"/>
      <c r="C29" s="3"/>
      <c r="D29" s="163"/>
      <c r="E29" s="163"/>
      <c r="F29" s="163"/>
      <c r="G29" s="191"/>
      <c r="H29" s="163"/>
      <c r="I29" s="163"/>
      <c r="J29" s="163"/>
      <c r="K29" s="163"/>
      <c r="L29" s="187"/>
      <c r="M29" s="187"/>
      <c r="N29" s="187"/>
      <c r="O29" s="187"/>
      <c r="P29" s="158"/>
      <c r="Q29" s="163"/>
      <c r="R29" s="163"/>
      <c r="S29" s="163"/>
      <c r="T29" s="163"/>
      <c r="U29" s="163"/>
      <c r="V29" s="163"/>
      <c r="W29" s="159"/>
      <c r="X29" s="15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59" ht="14.45" customHeight="1" x14ac:dyDescent="0.2">
      <c r="A30" s="3"/>
      <c r="B30" s="246"/>
      <c r="C30" s="165" t="s">
        <v>1308</v>
      </c>
      <c r="D30" s="98"/>
      <c r="E30" s="98"/>
      <c r="F30" s="98"/>
      <c r="G30" s="192"/>
      <c r="H30" s="98"/>
      <c r="I30" s="98"/>
      <c r="J30" s="98"/>
      <c r="K30" s="193"/>
      <c r="L30" s="322" t="s">
        <v>1361</v>
      </c>
      <c r="M30" s="322"/>
      <c r="N30" s="322"/>
      <c r="O30" s="188"/>
      <c r="P30" s="158"/>
      <c r="Q30" s="163"/>
      <c r="R30" s="163"/>
      <c r="S30" s="163"/>
      <c r="T30" s="163"/>
      <c r="U30" s="163"/>
      <c r="V30" s="163"/>
      <c r="W30" s="159"/>
      <c r="X30" s="159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ht="14.45" customHeight="1" x14ac:dyDescent="0.2">
      <c r="A31" s="3"/>
      <c r="B31" s="243">
        <f t="shared" ref="B31:B38" si="0">K31</f>
        <v>10</v>
      </c>
      <c r="C31" s="173" t="str">
        <f>N7</f>
        <v>GUEROUT JEAN PIERRE</v>
      </c>
      <c r="D31" s="174">
        <f>IFERROR(VLOOKUP($C$31,$C$6:$I$16,2,FALSE),0)</f>
        <v>60</v>
      </c>
      <c r="E31" s="174">
        <f>IFERROR(VLOOKUP($C$31,$C$6:$I$16,3,FALSE),0)</f>
        <v>25</v>
      </c>
      <c r="F31" s="174">
        <f>IFERROR(VLOOKUP($C$31,$C$6:$I$16,4,FALSE),0)</f>
        <v>8</v>
      </c>
      <c r="G31" s="175">
        <f>IFERROR(VLOOKUP($C$31,$C$6:$I$16,5,FALSE),0)</f>
        <v>2.4</v>
      </c>
      <c r="H31" s="175">
        <f>IFERROR(VLOOKUP($C$31,$C$6:$I$16,6,FALSE),0)</f>
        <v>2.4</v>
      </c>
      <c r="I31" s="174">
        <f>IFERROR(VLOOKUP($C$31,$C$6:$I$16,7,FALSE),0)</f>
        <v>2</v>
      </c>
      <c r="J31" s="164"/>
      <c r="K31" s="16">
        <v>10</v>
      </c>
      <c r="L31" s="318" t="s">
        <v>268</v>
      </c>
      <c r="M31" s="319"/>
      <c r="N31" s="18" t="str">
        <f>IFERROR(VLOOKUP(5,$B$31:$C$38,2,FALSE),"")</f>
        <v>LEBOURGEOIS PHILIPPE</v>
      </c>
      <c r="O31" s="188">
        <f>IF(N31&lt;&gt;"",VLOOKUP(N31,$C$6:$J$16,8,FALSE),"")</f>
        <v>0</v>
      </c>
      <c r="P31" s="158"/>
      <c r="Q31" s="163"/>
      <c r="R31" s="163"/>
      <c r="S31" s="163"/>
      <c r="T31" s="163"/>
      <c r="U31" s="163"/>
      <c r="V31" s="163"/>
      <c r="W31" s="159"/>
      <c r="X31" s="15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59" ht="14.45" customHeight="1" x14ac:dyDescent="0.2">
      <c r="A32" s="3"/>
      <c r="B32" s="243">
        <f t="shared" si="0"/>
        <v>6</v>
      </c>
      <c r="C32" s="179" t="str">
        <f>N11</f>
        <v>FAGOT ADRIEN</v>
      </c>
      <c r="D32" s="180">
        <f>IFERROR(VLOOKUP($C$32,$C$6:$I$16,2,FALSE),0)</f>
        <v>53</v>
      </c>
      <c r="E32" s="180">
        <f>IFERROR(VLOOKUP($C$32,$C$6:$I$16,3,FALSE),0)</f>
        <v>50</v>
      </c>
      <c r="F32" s="180">
        <f>IFERROR(VLOOKUP($C$32,$C$6:$I$16,4,FALSE),0)</f>
        <v>11</v>
      </c>
      <c r="G32" s="181">
        <f>IFERROR(VLOOKUP($C$32,$C$6:$I$16,5,FALSE),0)</f>
        <v>1.24</v>
      </c>
      <c r="H32" s="181">
        <f>IFERROR(VLOOKUP($C$32,$C$6:$I$16,6,FALSE),0)</f>
        <v>1.06</v>
      </c>
      <c r="I32" s="180">
        <f>IFERROR(VLOOKUP($C$32,$C$6:$I$16,7,FALSE),0)</f>
        <v>2</v>
      </c>
      <c r="J32" s="164"/>
      <c r="K32" s="16">
        <v>6</v>
      </c>
      <c r="L32" s="318" t="s">
        <v>269</v>
      </c>
      <c r="M32" s="319"/>
      <c r="N32" s="18" t="str">
        <f>IFERROR(VLOOKUP(6,$B$31:$C$38,2,FALSE),"")</f>
        <v>FAGOT ADRIEN</v>
      </c>
      <c r="O32" s="188"/>
      <c r="P32" s="158"/>
      <c r="Q32" s="163"/>
      <c r="R32" s="163"/>
      <c r="S32" s="163"/>
      <c r="T32" s="163"/>
      <c r="U32" s="163"/>
      <c r="V32" s="163"/>
      <c r="W32" s="159"/>
      <c r="X32" s="159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ht="14.45" customHeight="1" x14ac:dyDescent="0.2">
      <c r="A33" s="3"/>
      <c r="B33" s="243">
        <f t="shared" si="0"/>
        <v>5</v>
      </c>
      <c r="C33" s="182" t="str">
        <f>N15</f>
        <v>LEBOURGEOIS PHILIPPE</v>
      </c>
      <c r="D33" s="183">
        <f>IFERROR(VLOOKUP($C$33,$C$6:$I$16,2,FALSE),0)</f>
        <v>102</v>
      </c>
      <c r="E33" s="183">
        <f>IFERROR(VLOOKUP($C$33,$C$6:$I$16,3,FALSE),0)</f>
        <v>50</v>
      </c>
      <c r="F33" s="183">
        <f>IFERROR(VLOOKUP($C$33,$C$6:$I$16,4,FALSE),0)</f>
        <v>13</v>
      </c>
      <c r="G33" s="184">
        <f>IFERROR(VLOOKUP($C$33,$C$6:$I$16,5,FALSE),0)</f>
        <v>2.16</v>
      </c>
      <c r="H33" s="184">
        <f>IFERROR(VLOOKUP($C$33,$C$6:$I$16,6,FALSE),0)</f>
        <v>2.04</v>
      </c>
      <c r="I33" s="183">
        <f>IFERROR(VLOOKUP($C$33,$C$6:$I$16,7,FALSE),0)</f>
        <v>2</v>
      </c>
      <c r="J33" s="164"/>
      <c r="K33" s="16">
        <v>5</v>
      </c>
      <c r="L33" s="318" t="s">
        <v>270</v>
      </c>
      <c r="M33" s="319"/>
      <c r="N33" s="18" t="str">
        <f>IFERROR(VLOOKUP(7,$B$31:$C$38,2,FALSE),"")</f>
        <v>CUVIER GILLES</v>
      </c>
      <c r="O33" s="188"/>
      <c r="P33" s="158"/>
      <c r="Q33" s="163"/>
      <c r="R33" s="163"/>
      <c r="S33" s="163"/>
      <c r="T33" s="163"/>
      <c r="U33" s="163"/>
      <c r="V33" s="163"/>
      <c r="W33" s="159"/>
      <c r="X33" s="159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ht="14.45" customHeight="1" x14ac:dyDescent="0.2">
      <c r="A34" s="3"/>
      <c r="B34" s="244">
        <f t="shared" si="0"/>
        <v>9</v>
      </c>
      <c r="C34" s="225" t="str">
        <f>N19</f>
        <v>GERVAIS PHILIPPE</v>
      </c>
      <c r="D34" s="226">
        <f>IFERROR(VLOOKUP($C$34,$C$14:$I$20,2,FALSE),0)</f>
        <v>42</v>
      </c>
      <c r="E34" s="226">
        <f>IFERROR(VLOOKUP($C$34,$C$14:$I$20,3,FALSE),0)</f>
        <v>48</v>
      </c>
      <c r="F34" s="226">
        <f>IFERROR(VLOOKUP($C$34,$C$14:$I$20,4,FALSE),0)</f>
        <v>4</v>
      </c>
      <c r="G34" s="227">
        <f>IFERROR(VLOOKUP($C$34,$C$14:$I$20,5,FALSE),0)</f>
        <v>0</v>
      </c>
      <c r="H34" s="227">
        <f>IFERROR(VLOOKUP($C$34,$C$14:$I$20,6,FALSE),0)</f>
        <v>0.875</v>
      </c>
      <c r="I34" s="226">
        <f>IFERROR(VLOOKUP($C$34,$C$14:$I$20,7,FALSE),0)</f>
        <v>0</v>
      </c>
      <c r="J34" s="164"/>
      <c r="K34" s="16">
        <v>9</v>
      </c>
      <c r="L34" s="318" t="s">
        <v>271</v>
      </c>
      <c r="M34" s="319"/>
      <c r="N34" s="18" t="str">
        <f>IFERROR(VLOOKUP(8,$B$31:$C$38,2,FALSE),"")</f>
        <v>PREVOST ROGER</v>
      </c>
      <c r="O34" s="188"/>
      <c r="P34" s="158"/>
      <c r="Q34" s="163"/>
      <c r="R34" s="163"/>
      <c r="S34" s="163"/>
      <c r="T34" s="163"/>
      <c r="U34" s="163"/>
      <c r="V34" s="163"/>
      <c r="W34" s="159"/>
      <c r="X34" s="15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ht="14.45" customHeight="1" x14ac:dyDescent="0.2">
      <c r="A35" s="3"/>
      <c r="B35" s="244">
        <f t="shared" si="0"/>
        <v>7</v>
      </c>
      <c r="C35" s="173" t="str">
        <f>N8</f>
        <v>CUVIER GILLES</v>
      </c>
      <c r="D35" s="174">
        <f>IFERROR(VLOOKUP($C$35,$C$6:$I$16,2,FALSE),0)</f>
        <v>71</v>
      </c>
      <c r="E35" s="174">
        <f>IFERROR(VLOOKUP($C$35,$C$6:$I$16,3,FALSE),0)</f>
        <v>50</v>
      </c>
      <c r="F35" s="174">
        <f>IFERROR(VLOOKUP($C$35,$C$6:$I$16,4,FALSE),0)</f>
        <v>9</v>
      </c>
      <c r="G35" s="175">
        <f>IFERROR(VLOOKUP($C$35,$C$6:$I$16,5,FALSE),0)</f>
        <v>0</v>
      </c>
      <c r="H35" s="175">
        <f>IFERROR(VLOOKUP($C$35,$C$6:$I$16,6,FALSE),0)</f>
        <v>1.42</v>
      </c>
      <c r="I35" s="174">
        <f>IFERROR(VLOOKUP($C$35,$C$6:$I$16,7,FALSE),0)</f>
        <v>0</v>
      </c>
      <c r="J35" s="164"/>
      <c r="K35" s="16">
        <v>7</v>
      </c>
      <c r="L35" s="318" t="s">
        <v>272</v>
      </c>
      <c r="M35" s="319"/>
      <c r="N35" s="18" t="str">
        <f>IFERROR(VLOOKUP(9,$B$31:$C$38,2,FALSE),"")</f>
        <v>GERVAIS PHILIPPE</v>
      </c>
      <c r="O35" s="188"/>
      <c r="P35" s="158"/>
      <c r="Q35" s="163"/>
      <c r="R35" s="163"/>
      <c r="S35" s="163"/>
      <c r="T35" s="163"/>
      <c r="U35" s="163"/>
      <c r="V35" s="163"/>
      <c r="W35" s="159"/>
      <c r="X35" s="159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ht="14.45" customHeight="1" x14ac:dyDescent="0.2">
      <c r="A36" s="3"/>
      <c r="B36" s="244">
        <f t="shared" si="0"/>
        <v>0</v>
      </c>
      <c r="C36" s="179" t="str">
        <f>N12</f>
        <v/>
      </c>
      <c r="D36" s="180">
        <f>IFERROR(VLOOKUP($C$36,$C$6:$I$16,2,FALSE),0)</f>
        <v>0</v>
      </c>
      <c r="E36" s="180">
        <f>IFERROR(VLOOKUP($C$36,$C$6:$I$16,3,FALSE),0)</f>
        <v>0</v>
      </c>
      <c r="F36" s="180">
        <f>IFERROR(VLOOKUP($C$36,$C$6:$I$16,4,FALSE),0)</f>
        <v>0</v>
      </c>
      <c r="G36" s="181">
        <f>IFERROR(VLOOKUP($C$36,$C$6:$I$16,5,FALSE),0)</f>
        <v>0</v>
      </c>
      <c r="H36" s="181">
        <f>IFERROR(VLOOKUP($C$36,$C$6:$I$16,6,FALSE),0)</f>
        <v>0</v>
      </c>
      <c r="I36" s="180">
        <f>IFERROR(VLOOKUP($C$36,$C$6:$I$16,7,FALSE),0)</f>
        <v>0</v>
      </c>
      <c r="J36" s="164"/>
      <c r="K36" s="16"/>
      <c r="L36" s="318" t="s">
        <v>1338</v>
      </c>
      <c r="M36" s="319"/>
      <c r="N36" s="18" t="str">
        <f>IFERROR(VLOOKUP(10,$B$31:$C$38,2,FALSE),"")</f>
        <v>GUEROUT JEAN PIERRE</v>
      </c>
      <c r="O36" s="188"/>
      <c r="P36" s="158"/>
      <c r="Q36" s="163"/>
      <c r="R36" s="163"/>
      <c r="S36" s="163"/>
      <c r="T36" s="163"/>
      <c r="U36" s="163"/>
      <c r="V36" s="163"/>
      <c r="W36" s="159"/>
      <c r="X36" s="159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ht="14.45" customHeight="1" x14ac:dyDescent="0.2">
      <c r="A37" s="3"/>
      <c r="B37" s="244">
        <f t="shared" si="0"/>
        <v>8</v>
      </c>
      <c r="C37" s="182" t="str">
        <f>N16</f>
        <v>PREVOST ROGER</v>
      </c>
      <c r="D37" s="183">
        <f>IFERROR(VLOOKUP($C$37,$C$6:$I$16,2,FALSE),0)</f>
        <v>58</v>
      </c>
      <c r="E37" s="183">
        <f>IFERROR(VLOOKUP($C$37,$C$6:$I$16,3,FALSE),0)</f>
        <v>50</v>
      </c>
      <c r="F37" s="183">
        <f>IFERROR(VLOOKUP($C$37,$C$6:$I$16,4,FALSE),0)</f>
        <v>6</v>
      </c>
      <c r="G37" s="184">
        <f>IFERROR(VLOOKUP($C$37,$C$6:$I$16,5,FALSE),0)</f>
        <v>0</v>
      </c>
      <c r="H37" s="184">
        <f>IFERROR(VLOOKUP($C$37,$C$6:$I$16,6,FALSE),0)</f>
        <v>1.1599999999999999</v>
      </c>
      <c r="I37" s="183">
        <f>IFERROR(VLOOKUP($C$37,$C$6:$I$16,7,FALSE),0)</f>
        <v>0</v>
      </c>
      <c r="J37" s="164"/>
      <c r="K37" s="16">
        <v>8</v>
      </c>
      <c r="L37" s="318" t="s">
        <v>1339</v>
      </c>
      <c r="M37" s="319"/>
      <c r="N37" s="18" t="str">
        <f>IFERROR(VLOOKUP(11,$B$31:$C$38,2,FALSE),"")</f>
        <v/>
      </c>
      <c r="O37" s="188"/>
      <c r="P37" s="158"/>
      <c r="Q37" s="163"/>
      <c r="R37" s="163"/>
      <c r="S37" s="163"/>
      <c r="T37" s="163"/>
      <c r="U37" s="163"/>
      <c r="V37" s="163"/>
      <c r="W37" s="159"/>
      <c r="X37" s="159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ht="14.45" customHeight="1" x14ac:dyDescent="0.2">
      <c r="A38" s="3"/>
      <c r="B38" s="244">
        <f t="shared" si="0"/>
        <v>0</v>
      </c>
      <c r="C38" s="225" t="str">
        <f>N20</f>
        <v/>
      </c>
      <c r="D38" s="226">
        <f>IFERROR(VLOOKUP($C$38,$C$14:$I$20,2,FALSE),0)</f>
        <v>0</v>
      </c>
      <c r="E38" s="226">
        <f>IFERROR(VLOOKUP($C$38,$C$14:$I$20,3,FALSE),0)</f>
        <v>0</v>
      </c>
      <c r="F38" s="226">
        <f>IFERROR(VLOOKUP($C$38,$C$14:$I$20,4,FALSE),0)</f>
        <v>0</v>
      </c>
      <c r="G38" s="227">
        <f>IFERROR(VLOOKUP($C$38,$C$14:$I$20,5,FALSE),0)</f>
        <v>0</v>
      </c>
      <c r="H38" s="227">
        <f>IFERROR(VLOOKUP($C$38,$C$14:$I$20,6,FALSE),0)</f>
        <v>0</v>
      </c>
      <c r="I38" s="226">
        <f>IFERROR(VLOOKUP($C$38,$C$14:$I$20,7,FALSE),0)</f>
        <v>0</v>
      </c>
      <c r="J38" s="226"/>
      <c r="K38" s="16"/>
      <c r="L38" s="318" t="s">
        <v>1340</v>
      </c>
      <c r="M38" s="319"/>
      <c r="N38" s="18" t="str">
        <f>IFERROR(VLOOKUP(12,$B$31:$C$38,2,FALSE),"")</f>
        <v/>
      </c>
      <c r="O38" s="188"/>
      <c r="P38" s="158"/>
      <c r="Q38" s="163"/>
      <c r="R38" s="163"/>
      <c r="S38" s="163"/>
      <c r="T38" s="163"/>
      <c r="U38" s="163"/>
      <c r="V38" s="163"/>
      <c r="W38" s="159"/>
      <c r="X38" s="159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ht="14.45" customHeight="1" x14ac:dyDescent="0.2">
      <c r="A39" s="3"/>
      <c r="B39" s="243"/>
      <c r="C39" s="177"/>
      <c r="D39" s="177"/>
      <c r="E39" s="177"/>
      <c r="F39" s="177"/>
      <c r="G39" s="177"/>
      <c r="H39" s="177"/>
      <c r="I39" s="177"/>
      <c r="J39" s="177"/>
      <c r="K39" s="177"/>
      <c r="L39" s="172"/>
      <c r="M39" s="18"/>
      <c r="N39" s="18"/>
      <c r="O39" s="188"/>
      <c r="P39" s="158"/>
      <c r="Q39" s="163"/>
      <c r="R39" s="163"/>
      <c r="S39" s="163"/>
      <c r="T39" s="163"/>
      <c r="U39" s="163"/>
      <c r="V39" s="163"/>
      <c r="W39" s="159"/>
      <c r="X39" s="159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59" x14ac:dyDescent="0.2">
      <c r="A40" s="3"/>
      <c r="B40" s="163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1:59" x14ac:dyDescent="0.2">
      <c r="A41" s="3"/>
      <c r="B41" s="163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59" x14ac:dyDescent="0.2">
      <c r="A42" s="3"/>
      <c r="B42" s="163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59" x14ac:dyDescent="0.2">
      <c r="A43" s="3"/>
      <c r="B43" s="163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</row>
    <row r="44" spans="1:59" x14ac:dyDescent="0.2">
      <c r="A44" s="3"/>
      <c r="B44" s="163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59" x14ac:dyDescent="0.2">
      <c r="A45" s="3"/>
      <c r="B45" s="163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</row>
    <row r="46" spans="1:59" x14ac:dyDescent="0.2">
      <c r="A46" s="3"/>
      <c r="B46" s="163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</row>
    <row r="47" spans="1:59" x14ac:dyDescent="0.2">
      <c r="A47" s="3"/>
      <c r="B47" s="163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</row>
    <row r="48" spans="1:59" x14ac:dyDescent="0.2">
      <c r="A48" s="3"/>
      <c r="B48" s="163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</row>
    <row r="49" spans="1:59" x14ac:dyDescent="0.2">
      <c r="A49" s="3"/>
      <c r="B49" s="163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59" x14ac:dyDescent="0.2">
      <c r="A50" s="3"/>
      <c r="B50" s="163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x14ac:dyDescent="0.2">
      <c r="A51" s="3"/>
      <c r="B51" s="163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</row>
    <row r="52" spans="1:59" x14ac:dyDescent="0.2">
      <c r="A52" s="3"/>
      <c r="B52" s="163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</row>
    <row r="53" spans="1:59" x14ac:dyDescent="0.2">
      <c r="A53" s="3"/>
      <c r="B53" s="163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</row>
    <row r="54" spans="1:59" x14ac:dyDescent="0.2">
      <c r="A54" s="3"/>
      <c r="B54" s="163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</row>
    <row r="55" spans="1:59" x14ac:dyDescent="0.2">
      <c r="A55" s="3"/>
      <c r="B55" s="163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</row>
    <row r="56" spans="1:59" x14ac:dyDescent="0.2">
      <c r="A56" s="3"/>
      <c r="B56" s="163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</row>
    <row r="57" spans="1:59" x14ac:dyDescent="0.2">
      <c r="A57" s="3"/>
      <c r="B57" s="163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</row>
    <row r="58" spans="1:59" x14ac:dyDescent="0.2">
      <c r="A58" s="3"/>
      <c r="B58" s="163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</row>
    <row r="59" spans="1:59" x14ac:dyDescent="0.2">
      <c r="A59" s="3"/>
      <c r="B59" s="163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</row>
    <row r="60" spans="1:59" x14ac:dyDescent="0.2">
      <c r="A60" s="3"/>
      <c r="B60" s="163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x14ac:dyDescent="0.2">
      <c r="A61" s="3"/>
      <c r="B61" s="163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x14ac:dyDescent="0.2">
      <c r="A62" s="3"/>
      <c r="B62" s="163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x14ac:dyDescent="0.2">
      <c r="A63" s="3"/>
      <c r="B63" s="163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x14ac:dyDescent="0.2">
      <c r="A64" s="3"/>
      <c r="B64" s="163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x14ac:dyDescent="0.2">
      <c r="A65" s="3"/>
      <c r="B65" s="163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x14ac:dyDescent="0.2">
      <c r="A66" s="3"/>
      <c r="B66" s="163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x14ac:dyDescent="0.2">
      <c r="A67" s="3"/>
      <c r="B67" s="163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x14ac:dyDescent="0.2">
      <c r="A68" s="3"/>
      <c r="B68" s="163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59" x14ac:dyDescent="0.2">
      <c r="A69" s="3"/>
      <c r="B69" s="163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1:59" x14ac:dyDescent="0.2">
      <c r="A70" s="3"/>
      <c r="B70" s="163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59" x14ac:dyDescent="0.2">
      <c r="A71" s="3"/>
      <c r="B71" s="163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59" x14ac:dyDescent="0.2">
      <c r="A72" s="3"/>
      <c r="B72" s="163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</row>
    <row r="73" spans="1:59" x14ac:dyDescent="0.2">
      <c r="A73" s="3"/>
      <c r="B73" s="163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</row>
    <row r="74" spans="1:59" x14ac:dyDescent="0.2">
      <c r="A74" s="3"/>
      <c r="B74" s="163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</row>
    <row r="75" spans="1:59" x14ac:dyDescent="0.2">
      <c r="A75" s="3"/>
      <c r="B75" s="163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</row>
    <row r="76" spans="1:59" x14ac:dyDescent="0.2">
      <c r="A76" s="3"/>
      <c r="B76" s="163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</row>
    <row r="77" spans="1:59" x14ac:dyDescent="0.2">
      <c r="A77" s="3"/>
      <c r="B77" s="163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</row>
    <row r="78" spans="1:59" x14ac:dyDescent="0.2">
      <c r="A78" s="3"/>
      <c r="B78" s="163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</row>
    <row r="79" spans="1:59" x14ac:dyDescent="0.2">
      <c r="A79" s="3"/>
      <c r="B79" s="163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</row>
    <row r="80" spans="1:59" x14ac:dyDescent="0.2">
      <c r="A80" s="3"/>
      <c r="B80" s="163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</row>
    <row r="81" spans="1:59" x14ac:dyDescent="0.2">
      <c r="A81" s="3"/>
      <c r="B81" s="163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</row>
    <row r="82" spans="1:59" x14ac:dyDescent="0.2">
      <c r="A82" s="3"/>
      <c r="B82" s="163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</row>
    <row r="83" spans="1:59" x14ac:dyDescent="0.2">
      <c r="A83" s="3"/>
      <c r="B83" s="163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</row>
    <row r="84" spans="1:59" x14ac:dyDescent="0.2">
      <c r="A84" s="3"/>
      <c r="B84" s="163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</row>
    <row r="85" spans="1:59" x14ac:dyDescent="0.2">
      <c r="A85" s="3"/>
      <c r="B85" s="163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</row>
    <row r="86" spans="1:59" x14ac:dyDescent="0.2">
      <c r="A86" s="3"/>
      <c r="B86" s="163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</row>
    <row r="87" spans="1:59" x14ac:dyDescent="0.2">
      <c r="A87" s="3"/>
      <c r="B87" s="163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1:59" x14ac:dyDescent="0.2">
      <c r="A88" s="3"/>
      <c r="B88" s="163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</row>
    <row r="89" spans="1:59" x14ac:dyDescent="0.2">
      <c r="A89" s="3"/>
      <c r="B89" s="163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</row>
    <row r="90" spans="1:59" x14ac:dyDescent="0.2">
      <c r="A90" s="3"/>
      <c r="B90" s="163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</row>
    <row r="91" spans="1:59" x14ac:dyDescent="0.2">
      <c r="A91" s="3"/>
      <c r="B91" s="163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</row>
    <row r="92" spans="1:59" x14ac:dyDescent="0.2">
      <c r="A92" s="3"/>
      <c r="B92" s="163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</row>
    <row r="93" spans="1:59" x14ac:dyDescent="0.2">
      <c r="A93" s="3"/>
      <c r="B93" s="163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59" x14ac:dyDescent="0.2">
      <c r="A94" s="3"/>
      <c r="B94" s="163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x14ac:dyDescent="0.2">
      <c r="A95" s="3"/>
      <c r="B95" s="163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 x14ac:dyDescent="0.2">
      <c r="A96" s="3"/>
      <c r="B96" s="163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59" x14ac:dyDescent="0.2">
      <c r="A97" s="3"/>
      <c r="B97" s="163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59" x14ac:dyDescent="0.2">
      <c r="A98" s="3"/>
      <c r="B98" s="163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:59" x14ac:dyDescent="0.2">
      <c r="A99" s="3"/>
      <c r="B99" s="163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</row>
    <row r="100" spans="1:59" x14ac:dyDescent="0.2">
      <c r="A100" s="3"/>
      <c r="B100" s="163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</row>
    <row r="101" spans="1:59" x14ac:dyDescent="0.2">
      <c r="A101" s="3"/>
      <c r="B101" s="163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1:59" x14ac:dyDescent="0.2">
      <c r="A102" s="3"/>
      <c r="B102" s="163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</row>
  </sheetData>
  <sheetProtection password="CC38" sheet="1" selectLockedCells="1"/>
  <mergeCells count="34">
    <mergeCell ref="F2:I3"/>
    <mergeCell ref="L24:M24"/>
    <mergeCell ref="L1:M1"/>
    <mergeCell ref="L2:M2"/>
    <mergeCell ref="L3:M3"/>
    <mergeCell ref="L4:M4"/>
    <mergeCell ref="L15:M15"/>
    <mergeCell ref="L16:M16"/>
    <mergeCell ref="L5:N5"/>
    <mergeCell ref="A1:G1"/>
    <mergeCell ref="C4:K4"/>
    <mergeCell ref="L12:M12"/>
    <mergeCell ref="L14:M14"/>
    <mergeCell ref="L23:N23"/>
    <mergeCell ref="L30:N30"/>
    <mergeCell ref="L27:M27"/>
    <mergeCell ref="L6:M6"/>
    <mergeCell ref="L7:M7"/>
    <mergeCell ref="L8:M8"/>
    <mergeCell ref="L10:M10"/>
    <mergeCell ref="L11:M11"/>
    <mergeCell ref="L25:M25"/>
    <mergeCell ref="L32:M32"/>
    <mergeCell ref="L33:M33"/>
    <mergeCell ref="L31:M31"/>
    <mergeCell ref="L26:M26"/>
    <mergeCell ref="L36:M36"/>
    <mergeCell ref="L37:M37"/>
    <mergeCell ref="L38:M38"/>
    <mergeCell ref="L18:M18"/>
    <mergeCell ref="L19:M19"/>
    <mergeCell ref="L20:M20"/>
    <mergeCell ref="L35:M35"/>
    <mergeCell ref="L34:M34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B6:B16 B27 B24:B25 B32:B34" unlockedFormula="1"/>
    <ignoredError sqref="O31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A37"/>
  <sheetViews>
    <sheetView showGridLines="0" showRowColHeaders="0" topLeftCell="A2" zoomScaleNormal="100" workbookViewId="0">
      <selection activeCell="E5" sqref="E5"/>
    </sheetView>
  </sheetViews>
  <sheetFormatPr baseColWidth="10" defaultColWidth="11.5" defaultRowHeight="12.75" x14ac:dyDescent="0.2"/>
  <cols>
    <col min="1" max="1" width="8" style="98" customWidth="1"/>
    <col min="2" max="2" width="7.1640625" style="98" customWidth="1"/>
    <col min="3" max="3" width="32" style="98" customWidth="1"/>
    <col min="4" max="4" width="32" style="98" hidden="1" customWidth="1"/>
    <col min="5" max="6" width="12.5" style="98" customWidth="1"/>
    <col min="7" max="7" width="12" style="98" customWidth="1"/>
    <col min="8" max="9" width="12.5" style="98" customWidth="1"/>
    <col min="10" max="10" width="11.5" style="98"/>
    <col min="11" max="12" width="11.5" style="93"/>
    <col min="13" max="14" width="4.83203125" style="93" customWidth="1"/>
    <col min="15" max="16" width="11.5" style="93"/>
    <col min="17" max="16384" width="11.5" style="98"/>
  </cols>
  <sheetData>
    <row r="1" spans="1:27" s="93" customFormat="1" ht="51.75" customHeight="1" x14ac:dyDescent="0.2">
      <c r="A1" s="309" t="s">
        <v>1344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1"/>
    </row>
    <row r="2" spans="1:27" ht="21.75" customHeight="1" x14ac:dyDescent="0.2">
      <c r="A2" s="94"/>
      <c r="B2" s="93"/>
      <c r="C2" s="95"/>
      <c r="D2" s="95"/>
      <c r="E2" s="96"/>
      <c r="F2" s="94"/>
      <c r="G2" s="95"/>
      <c r="H2" s="95"/>
      <c r="I2" s="95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7" s="100" customFormat="1" ht="39.75" customHeight="1" x14ac:dyDescent="0.2">
      <c r="A3" s="345"/>
      <c r="B3" s="345"/>
      <c r="C3" s="217" t="s">
        <v>1309</v>
      </c>
      <c r="D3" s="109"/>
      <c r="E3" s="110" t="s">
        <v>7</v>
      </c>
      <c r="F3" s="110" t="s">
        <v>8</v>
      </c>
      <c r="G3" s="110" t="s">
        <v>9</v>
      </c>
      <c r="H3" s="110" t="s">
        <v>10</v>
      </c>
      <c r="I3" s="111" t="s">
        <v>11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27" ht="24.75" customHeight="1" x14ac:dyDescent="0.2">
      <c r="A4" s="342" t="s">
        <v>1311</v>
      </c>
      <c r="B4" s="336" t="s">
        <v>1365</v>
      </c>
      <c r="C4" s="102" t="str">
        <f>Classement!N24</f>
        <v>VERDREL DIDIER</v>
      </c>
      <c r="D4" s="237" t="str">
        <f>C5</f>
        <v>MAZE JEAN PIERRE</v>
      </c>
      <c r="E4" s="118">
        <v>19</v>
      </c>
      <c r="F4" s="118">
        <v>25</v>
      </c>
      <c r="G4" s="118">
        <v>3</v>
      </c>
      <c r="H4" s="114">
        <v>0</v>
      </c>
      <c r="I4" s="103">
        <f t="shared" ref="I4:I11" si="0">IF(F4&lt;&gt;"",E4/F4,"")</f>
        <v>0.76</v>
      </c>
      <c r="J4" s="101"/>
      <c r="K4" s="97"/>
      <c r="L4" s="97"/>
      <c r="M4" s="97"/>
      <c r="N4" s="97"/>
      <c r="O4" s="97"/>
      <c r="P4" s="97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</row>
    <row r="5" spans="1:27" ht="24.75" customHeight="1" x14ac:dyDescent="0.2">
      <c r="A5" s="343"/>
      <c r="B5" s="337"/>
      <c r="C5" s="104" t="str">
        <f>Classement!N27</f>
        <v>MAZE JEAN PIERRE</v>
      </c>
      <c r="D5" s="238" t="str">
        <f>C4</f>
        <v>VERDREL DIDIER</v>
      </c>
      <c r="E5" s="119">
        <v>20</v>
      </c>
      <c r="F5" s="157">
        <f>IF(F4&lt;&gt;"",F4,"")</f>
        <v>25</v>
      </c>
      <c r="G5" s="119">
        <v>3</v>
      </c>
      <c r="H5" s="115">
        <v>2</v>
      </c>
      <c r="I5" s="105">
        <f t="shared" si="0"/>
        <v>0.8</v>
      </c>
      <c r="J5" s="101"/>
      <c r="N5" s="97"/>
      <c r="O5" s="97"/>
      <c r="P5" s="97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1:27" ht="24.75" customHeight="1" x14ac:dyDescent="0.2">
      <c r="A6" s="343"/>
      <c r="B6" s="338" t="s">
        <v>1364</v>
      </c>
      <c r="C6" s="102" t="str">
        <f>Classement!N25</f>
        <v>THORY MICHEL</v>
      </c>
      <c r="D6" s="237" t="str">
        <f>C7</f>
        <v>MOREL PATRICE</v>
      </c>
      <c r="E6" s="118">
        <v>17</v>
      </c>
      <c r="F6" s="118">
        <v>25</v>
      </c>
      <c r="G6" s="118">
        <v>3</v>
      </c>
      <c r="H6" s="114">
        <v>0</v>
      </c>
      <c r="I6" s="103">
        <f t="shared" si="0"/>
        <v>0.68</v>
      </c>
      <c r="J6" s="101"/>
      <c r="N6" s="97"/>
      <c r="O6" s="97"/>
      <c r="P6" s="97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</row>
    <row r="7" spans="1:27" ht="24.75" customHeight="1" x14ac:dyDescent="0.2">
      <c r="A7" s="344"/>
      <c r="B7" s="339"/>
      <c r="C7" s="104" t="str">
        <f>Classement!N26</f>
        <v>MOREL PATRICE</v>
      </c>
      <c r="D7" s="238" t="str">
        <f>C6</f>
        <v>THORY MICHEL</v>
      </c>
      <c r="E7" s="119">
        <v>31</v>
      </c>
      <c r="F7" s="157">
        <f>IF(F6&lt;&gt;"",F6,"")</f>
        <v>25</v>
      </c>
      <c r="G7" s="119">
        <v>5</v>
      </c>
      <c r="H7" s="115">
        <v>2</v>
      </c>
      <c r="I7" s="105">
        <f t="shared" si="0"/>
        <v>1.24</v>
      </c>
      <c r="J7" s="101"/>
      <c r="N7" s="97"/>
      <c r="O7" s="97"/>
      <c r="P7" s="97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</row>
    <row r="8" spans="1:27" ht="24.75" customHeight="1" x14ac:dyDescent="0.2">
      <c r="A8" s="346" t="s">
        <v>1312</v>
      </c>
      <c r="B8" s="349" t="s">
        <v>1363</v>
      </c>
      <c r="C8" s="102" t="str">
        <f>Classement!N35</f>
        <v>GERVAIS PHILIPPE</v>
      </c>
      <c r="D8" s="237" t="str">
        <f>C9</f>
        <v>GUEROUT JEAN PIERRE</v>
      </c>
      <c r="E8" s="118">
        <v>0</v>
      </c>
      <c r="F8" s="118">
        <v>0</v>
      </c>
      <c r="G8" s="118">
        <v>0</v>
      </c>
      <c r="H8" s="114">
        <v>2</v>
      </c>
      <c r="I8" s="103" t="e">
        <f t="shared" si="0"/>
        <v>#DIV/0!</v>
      </c>
      <c r="J8" s="101"/>
      <c r="K8" s="312" t="s">
        <v>1317</v>
      </c>
      <c r="L8" s="313"/>
      <c r="M8" s="314"/>
      <c r="N8" s="97"/>
      <c r="O8" s="97"/>
      <c r="P8" s="97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</row>
    <row r="9" spans="1:27" ht="24.75" customHeight="1" x14ac:dyDescent="0.2">
      <c r="A9" s="347"/>
      <c r="B9" s="350"/>
      <c r="C9" s="104" t="str">
        <f>Classement!N36</f>
        <v>GUEROUT JEAN PIERRE</v>
      </c>
      <c r="D9" s="238" t="str">
        <f>C8</f>
        <v>GERVAIS PHILIPPE</v>
      </c>
      <c r="E9" s="119">
        <v>0</v>
      </c>
      <c r="F9" s="157">
        <f>IF(F8&lt;&gt;"",F8,"")</f>
        <v>0</v>
      </c>
      <c r="G9" s="119">
        <v>0</v>
      </c>
      <c r="H9" s="115">
        <v>0</v>
      </c>
      <c r="I9" s="105" t="e">
        <f t="shared" si="0"/>
        <v>#DIV/0!</v>
      </c>
      <c r="J9" s="101"/>
      <c r="K9" s="305">
        <f>IF(Participants!B7&lt;&gt;"",Participants!B7," ")</f>
        <v>43121</v>
      </c>
      <c r="L9" s="306"/>
      <c r="M9" s="307"/>
      <c r="N9" s="97"/>
      <c r="O9" s="97"/>
      <c r="P9" s="97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</row>
    <row r="10" spans="1:27" ht="24.75" customHeight="1" x14ac:dyDescent="0.2">
      <c r="A10" s="347"/>
      <c r="B10" s="340" t="s">
        <v>1362</v>
      </c>
      <c r="C10" s="102" t="str">
        <f>Classement!N37</f>
        <v/>
      </c>
      <c r="D10" s="237" t="str">
        <f>C11</f>
        <v/>
      </c>
      <c r="E10" s="118"/>
      <c r="F10" s="118"/>
      <c r="G10" s="118"/>
      <c r="H10" s="114"/>
      <c r="I10" s="103" t="str">
        <f t="shared" si="0"/>
        <v/>
      </c>
      <c r="J10" s="101"/>
      <c r="K10" s="302" t="s">
        <v>2</v>
      </c>
      <c r="L10" s="303"/>
      <c r="M10" s="304"/>
      <c r="N10" s="96"/>
      <c r="O10" s="97"/>
      <c r="P10" s="97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</row>
    <row r="11" spans="1:27" ht="24.75" customHeight="1" x14ac:dyDescent="0.2">
      <c r="A11" s="348"/>
      <c r="B11" s="341"/>
      <c r="C11" s="104" t="str">
        <f>Classement!N38</f>
        <v/>
      </c>
      <c r="D11" s="238" t="str">
        <f>C10</f>
        <v/>
      </c>
      <c r="E11" s="119"/>
      <c r="F11" s="157" t="str">
        <f>IF(F10&lt;&gt;"",F10,"")</f>
        <v/>
      </c>
      <c r="G11" s="119"/>
      <c r="H11" s="115"/>
      <c r="I11" s="105" t="str">
        <f t="shared" si="0"/>
        <v/>
      </c>
      <c r="K11" s="299" t="str">
        <f>IF(Participants!E5&lt;&gt;"",Participants!E5," ")</f>
        <v>Régionale 3</v>
      </c>
      <c r="L11" s="300"/>
      <c r="M11" s="301"/>
    </row>
    <row r="12" spans="1:27" ht="24.75" customHeight="1" x14ac:dyDescent="0.2">
      <c r="K12" s="302" t="s">
        <v>3</v>
      </c>
      <c r="L12" s="303"/>
      <c r="M12" s="304"/>
      <c r="O12" s="97"/>
      <c r="P12" s="97"/>
      <c r="Q12" s="101"/>
      <c r="R12" s="101"/>
    </row>
    <row r="13" spans="1:27" ht="24.75" customHeight="1" x14ac:dyDescent="0.2">
      <c r="A13" s="342" t="s">
        <v>275</v>
      </c>
      <c r="B13" s="351" t="s">
        <v>1313</v>
      </c>
      <c r="C13" s="102" t="str">
        <f>IF(AND(H4&lt;&gt;"",H5&lt;&gt;""),IF(H4&gt;H5,C4,C5),"")</f>
        <v>MAZE JEAN PIERRE</v>
      </c>
      <c r="D13" s="237" t="str">
        <f>C14</f>
        <v>MOREL PATRICE</v>
      </c>
      <c r="E13" s="118">
        <v>25</v>
      </c>
      <c r="F13" s="118">
        <v>25</v>
      </c>
      <c r="G13" s="118">
        <v>10</v>
      </c>
      <c r="H13" s="114">
        <v>0</v>
      </c>
      <c r="I13" s="103">
        <f t="shared" ref="I13:I20" si="1">IF(F13&lt;&gt;"",E13/F13,"")</f>
        <v>1</v>
      </c>
      <c r="J13" s="93"/>
      <c r="K13" s="299" t="str">
        <f>IF(Participants!G5&lt;&gt;"",Participants!G5," ")</f>
        <v>60 ptsou 25 rep</v>
      </c>
      <c r="L13" s="300"/>
      <c r="M13" s="301"/>
    </row>
    <row r="14" spans="1:27" ht="24.75" customHeight="1" x14ac:dyDescent="0.2">
      <c r="A14" s="343"/>
      <c r="B14" s="352"/>
      <c r="C14" s="104" t="str">
        <f>IF(AND(H6&lt;&gt;"",H7&lt;&gt;""),IF(H6&gt;H7,C6,C7),"")</f>
        <v>MOREL PATRICE</v>
      </c>
      <c r="D14" s="238" t="str">
        <f>C13</f>
        <v>MAZE JEAN PIERRE</v>
      </c>
      <c r="E14" s="119">
        <v>28</v>
      </c>
      <c r="F14" s="157">
        <f>IF(F13&lt;&gt;"",F13,"")</f>
        <v>25</v>
      </c>
      <c r="G14" s="119">
        <v>5</v>
      </c>
      <c r="H14" s="115">
        <v>2</v>
      </c>
      <c r="I14" s="105">
        <f t="shared" si="1"/>
        <v>1.1200000000000001</v>
      </c>
      <c r="J14" s="93"/>
      <c r="K14" s="302" t="s">
        <v>1</v>
      </c>
      <c r="L14" s="303"/>
      <c r="M14" s="304"/>
    </row>
    <row r="15" spans="1:27" ht="24.75" customHeight="1" x14ac:dyDescent="0.2">
      <c r="A15" s="343"/>
      <c r="B15" s="334" t="s">
        <v>1315</v>
      </c>
      <c r="C15" s="102" t="str">
        <f>IF(AND(H4&lt;&gt;"",H5&lt;&gt;""),IF(H4&gt;H5,C5,C4),"")</f>
        <v>VERDREL DIDIER</v>
      </c>
      <c r="D15" s="237" t="str">
        <f>C16</f>
        <v>THORY MICHEL</v>
      </c>
      <c r="E15" s="118">
        <v>32</v>
      </c>
      <c r="F15" s="118">
        <v>25</v>
      </c>
      <c r="G15" s="118">
        <v>11</v>
      </c>
      <c r="H15" s="114">
        <v>0</v>
      </c>
      <c r="I15" s="103">
        <f t="shared" si="1"/>
        <v>1.28</v>
      </c>
      <c r="J15" s="93"/>
      <c r="K15" s="315" t="str">
        <f>IF(Participants!D5&lt;&gt;"",Participants!D5," ")</f>
        <v>Libre</v>
      </c>
      <c r="L15" s="316"/>
      <c r="M15" s="317"/>
    </row>
    <row r="16" spans="1:27" ht="24.75" customHeight="1" x14ac:dyDescent="0.2">
      <c r="A16" s="344"/>
      <c r="B16" s="335"/>
      <c r="C16" s="104" t="str">
        <f>IF(AND(H6&lt;&gt;"",H7&lt;&gt;""),IF(H6&lt;H7,C6,C7),"")</f>
        <v>THORY MICHEL</v>
      </c>
      <c r="D16" s="238" t="str">
        <f>C15</f>
        <v>VERDREL DIDIER</v>
      </c>
      <c r="E16" s="119">
        <v>36</v>
      </c>
      <c r="F16" s="157">
        <f>IF(F15&lt;&gt;"",F15,"")</f>
        <v>25</v>
      </c>
      <c r="G16" s="119">
        <v>5</v>
      </c>
      <c r="H16" s="115">
        <v>2</v>
      </c>
      <c r="I16" s="105">
        <f t="shared" si="1"/>
        <v>1.44</v>
      </c>
      <c r="J16" s="93"/>
    </row>
    <row r="17" spans="1:27" ht="24.75" customHeight="1" x14ac:dyDescent="0.2">
      <c r="A17" s="346" t="s">
        <v>1312</v>
      </c>
      <c r="B17" s="340" t="s">
        <v>1316</v>
      </c>
      <c r="C17" s="102" t="str">
        <f>Classement!N31</f>
        <v>LEBOURGEOIS PHILIPPE</v>
      </c>
      <c r="D17" s="237" t="str">
        <f>C18</f>
        <v>FAGOT ADRIEN</v>
      </c>
      <c r="E17" s="118">
        <v>16</v>
      </c>
      <c r="F17" s="118">
        <v>25</v>
      </c>
      <c r="G17" s="118">
        <v>4</v>
      </c>
      <c r="H17" s="114">
        <v>0</v>
      </c>
      <c r="I17" s="103">
        <f t="shared" si="1"/>
        <v>0.64</v>
      </c>
      <c r="J17" s="93"/>
    </row>
    <row r="18" spans="1:27" ht="24.75" customHeight="1" x14ac:dyDescent="0.2">
      <c r="A18" s="347"/>
      <c r="B18" s="341"/>
      <c r="C18" s="104" t="str">
        <f>Classement!N32</f>
        <v>FAGOT ADRIEN</v>
      </c>
      <c r="D18" s="238" t="str">
        <f>C17</f>
        <v>LEBOURGEOIS PHILIPPE</v>
      </c>
      <c r="E18" s="119">
        <v>33</v>
      </c>
      <c r="F18" s="157">
        <f>IF(F17&lt;&gt;"",F17,"")</f>
        <v>25</v>
      </c>
      <c r="G18" s="119">
        <v>9</v>
      </c>
      <c r="H18" s="115">
        <v>2</v>
      </c>
      <c r="I18" s="105">
        <f t="shared" si="1"/>
        <v>1.32</v>
      </c>
      <c r="J18" s="93"/>
    </row>
    <row r="19" spans="1:27" ht="30" customHeight="1" x14ac:dyDescent="0.2">
      <c r="A19" s="347"/>
      <c r="B19" s="340" t="s">
        <v>1314</v>
      </c>
      <c r="C19" s="102" t="str">
        <f>Classement!N33</f>
        <v>CUVIER GILLES</v>
      </c>
      <c r="D19" s="237" t="str">
        <f>C20</f>
        <v>PREVOST ROGER</v>
      </c>
      <c r="E19" s="118">
        <v>21</v>
      </c>
      <c r="F19" s="118">
        <v>25</v>
      </c>
      <c r="G19" s="118">
        <v>4</v>
      </c>
      <c r="H19" s="114">
        <v>0</v>
      </c>
      <c r="I19" s="103">
        <f t="shared" si="1"/>
        <v>0.84</v>
      </c>
      <c r="J19" s="93"/>
    </row>
    <row r="20" spans="1:27" s="93" customFormat="1" ht="30" customHeight="1" x14ac:dyDescent="0.2">
      <c r="A20" s="348"/>
      <c r="B20" s="341"/>
      <c r="C20" s="104" t="str">
        <f>Classement!N34</f>
        <v>PREVOST ROGER</v>
      </c>
      <c r="D20" s="238" t="str">
        <f>C19</f>
        <v>CUVIER GILLES</v>
      </c>
      <c r="E20" s="119">
        <v>31</v>
      </c>
      <c r="F20" s="157">
        <f>IF(F19&lt;&gt;"",F19,"")</f>
        <v>25</v>
      </c>
      <c r="G20" s="119">
        <v>4</v>
      </c>
      <c r="H20" s="115">
        <v>2</v>
      </c>
      <c r="I20" s="105">
        <f t="shared" si="1"/>
        <v>1.24</v>
      </c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</row>
    <row r="21" spans="1:27" s="93" customFormat="1" ht="20.100000000000001" customHeight="1" x14ac:dyDescent="0.2">
      <c r="A21" s="98"/>
      <c r="B21" s="98"/>
      <c r="C21" s="98"/>
      <c r="D21" s="98"/>
      <c r="E21" s="98"/>
      <c r="F21" s="98"/>
      <c r="G21" s="98"/>
      <c r="H21" s="98"/>
      <c r="I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</row>
    <row r="22" spans="1:27" s="93" customFormat="1" ht="20.100000000000001" customHeight="1" x14ac:dyDescent="0.2">
      <c r="A22" s="98"/>
      <c r="B22" s="98"/>
      <c r="C22" s="98"/>
      <c r="D22" s="98"/>
      <c r="E22" s="98"/>
      <c r="F22" s="98"/>
      <c r="G22" s="98"/>
      <c r="H22" s="98"/>
      <c r="I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</row>
    <row r="23" spans="1:27" s="93" customFormat="1" ht="20.100000000000001" customHeigh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1:27" s="93" customFormat="1" ht="20.100000000000001" customHeight="1" x14ac:dyDescent="0.2">
      <c r="A24" s="98"/>
      <c r="B24" s="98"/>
      <c r="C24" s="98"/>
      <c r="D24" s="98"/>
      <c r="E24" s="98"/>
      <c r="F24" s="98"/>
      <c r="G24" s="98"/>
      <c r="H24" s="98"/>
      <c r="I24" s="98"/>
      <c r="J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</row>
    <row r="25" spans="1:27" s="93" customFormat="1" ht="20.100000000000001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1:27" s="93" customFormat="1" ht="20.100000000000001" customHeight="1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</row>
    <row r="27" spans="1:27" s="93" customFormat="1" ht="20.100000000000001" customHeight="1" x14ac:dyDescent="0.2">
      <c r="A27" s="98"/>
      <c r="B27" s="98"/>
      <c r="C27" s="98"/>
      <c r="D27" s="98"/>
      <c r="E27" s="98"/>
      <c r="F27" s="98"/>
      <c r="G27" s="98"/>
      <c r="H27" s="98"/>
      <c r="I27" s="98"/>
      <c r="J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</row>
    <row r="28" spans="1:27" s="93" customFormat="1" ht="20.100000000000001" customHeight="1" x14ac:dyDescent="0.2">
      <c r="A28" s="98"/>
      <c r="B28" s="98"/>
      <c r="C28" s="98"/>
      <c r="D28" s="98"/>
      <c r="E28" s="98"/>
      <c r="F28" s="98"/>
      <c r="G28" s="98"/>
      <c r="H28" s="98"/>
      <c r="I28" s="98"/>
      <c r="J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</row>
    <row r="29" spans="1:27" s="93" customFormat="1" ht="20.100000000000001" customHeight="1" x14ac:dyDescent="0.2">
      <c r="A29" s="98"/>
      <c r="B29" s="98"/>
      <c r="C29" s="98"/>
      <c r="D29" s="98"/>
      <c r="E29" s="98"/>
      <c r="F29" s="98"/>
      <c r="G29" s="98"/>
      <c r="H29" s="98"/>
      <c r="I29" s="98"/>
      <c r="J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</row>
    <row r="30" spans="1:27" s="93" customFormat="1" ht="20.100000000000001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</row>
    <row r="31" spans="1:27" s="93" customFormat="1" ht="20.100000000000001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</row>
    <row r="32" spans="1:27" s="93" customFormat="1" ht="20.100000000000001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1:27" s="93" customFormat="1" ht="20.100000000000001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</row>
    <row r="34" spans="1:27" s="93" customFormat="1" ht="20.100000000000001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</row>
    <row r="35" spans="1:27" s="93" customFormat="1" ht="20.100000000000001" customHeight="1" x14ac:dyDescent="0.2">
      <c r="A35" s="98"/>
      <c r="B35" s="98"/>
      <c r="C35" s="98"/>
      <c r="D35" s="98"/>
      <c r="E35" s="98"/>
      <c r="F35" s="98"/>
      <c r="G35" s="98"/>
      <c r="H35" s="98"/>
      <c r="I35" s="98"/>
      <c r="J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</row>
    <row r="36" spans="1:27" ht="20.100000000000001" customHeight="1" x14ac:dyDescent="0.2"/>
    <row r="37" spans="1:27" ht="20.100000000000001" customHeight="1" x14ac:dyDescent="0.2"/>
  </sheetData>
  <sheetProtection password="CC38" sheet="1" selectLockedCells="1"/>
  <mergeCells count="22">
    <mergeCell ref="A17:A20"/>
    <mergeCell ref="B8:B9"/>
    <mergeCell ref="B17:B18"/>
    <mergeCell ref="A13:A16"/>
    <mergeCell ref="B19:B20"/>
    <mergeCell ref="B13:B14"/>
    <mergeCell ref="A1:N1"/>
    <mergeCell ref="B4:B5"/>
    <mergeCell ref="B6:B7"/>
    <mergeCell ref="B10:B11"/>
    <mergeCell ref="K11:M11"/>
    <mergeCell ref="A4:A7"/>
    <mergeCell ref="K8:M8"/>
    <mergeCell ref="K10:M10"/>
    <mergeCell ref="A3:B3"/>
    <mergeCell ref="A8:A11"/>
    <mergeCell ref="K14:M14"/>
    <mergeCell ref="B15:B16"/>
    <mergeCell ref="K9:M9"/>
    <mergeCell ref="K12:M12"/>
    <mergeCell ref="K13:M13"/>
    <mergeCell ref="K15:M15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F5 F14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AI325"/>
  <sheetViews>
    <sheetView showGridLines="0" showRowColHeaders="0" tabSelected="1" zoomScaleNormal="100" workbookViewId="0">
      <selection activeCell="AO30" sqref="AO30"/>
    </sheetView>
  </sheetViews>
  <sheetFormatPr baseColWidth="10" defaultRowHeight="12.75" x14ac:dyDescent="0.2"/>
  <cols>
    <col min="1" max="1" width="20.33203125" style="153" customWidth="1"/>
    <col min="2" max="3" width="6.33203125" style="153" customWidth="1"/>
    <col min="4" max="4" width="5" style="153" customWidth="1"/>
    <col min="5" max="5" width="8.6640625" style="153" customWidth="1"/>
    <col min="6" max="6" width="7.33203125" style="153" customWidth="1"/>
    <col min="7" max="7" width="2.5" style="153" customWidth="1"/>
    <col min="8" max="8" width="20.33203125" style="153" customWidth="1"/>
    <col min="9" max="10" width="6.33203125" style="153" customWidth="1"/>
    <col min="11" max="11" width="5.1640625" style="153" customWidth="1"/>
    <col min="12" max="12" width="8.6640625" style="153" customWidth="1"/>
    <col min="13" max="13" width="7.5" style="153" customWidth="1"/>
    <col min="14" max="14" width="12" style="4" hidden="1" customWidth="1"/>
    <col min="15" max="20" width="8.33203125" style="4" hidden="1" customWidth="1"/>
    <col min="21" max="25" width="8.6640625" style="4" hidden="1" customWidth="1"/>
    <col min="26" max="28" width="6.1640625" style="4" hidden="1" customWidth="1"/>
    <col min="29" max="35" width="7.83203125" style="153" hidden="1" customWidth="1"/>
    <col min="36" max="37" width="12" style="153" customWidth="1"/>
    <col min="38" max="16384" width="12" style="153"/>
  </cols>
  <sheetData>
    <row r="1" spans="1:25" ht="33" customHeight="1" x14ac:dyDescent="0.2">
      <c r="A1" s="366" t="s">
        <v>17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</row>
    <row r="2" spans="1:25" ht="23.25" customHeight="1" thickBot="1" x14ac:dyDescent="0.25">
      <c r="A2" s="369" t="s">
        <v>18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1"/>
    </row>
    <row r="3" spans="1:25" ht="6" customHeight="1" x14ac:dyDescent="0.2">
      <c r="A3" s="25"/>
      <c r="B3" s="25"/>
      <c r="C3" s="25"/>
      <c r="D3" s="25"/>
      <c r="E3" s="25"/>
      <c r="F3" s="25"/>
      <c r="G3" s="25"/>
      <c r="H3" s="26"/>
      <c r="I3" s="27"/>
      <c r="J3" s="25"/>
      <c r="K3" s="28"/>
      <c r="L3" s="28"/>
      <c r="M3" s="28"/>
    </row>
    <row r="4" spans="1:25" ht="15.75" customHeight="1" x14ac:dyDescent="0.2">
      <c r="A4" s="29" t="s">
        <v>19</v>
      </c>
      <c r="B4" s="373" t="str">
        <f>IF(Participants!K9&lt;&gt;"",Participants!K9," ")</f>
        <v xml:space="preserve">BILLARD CLUB CANY BARVILLE        </v>
      </c>
      <c r="C4" s="373"/>
      <c r="D4" s="373"/>
      <c r="E4" s="373"/>
      <c r="F4" s="373"/>
      <c r="G4" s="30"/>
      <c r="H4" s="29" t="s">
        <v>20</v>
      </c>
      <c r="I4" s="363" t="str">
        <f>IF(Participants!D5="","",Participants!D5)</f>
        <v>Libre</v>
      </c>
      <c r="J4" s="363"/>
      <c r="K4" s="363"/>
      <c r="L4" s="29" t="s">
        <v>256</v>
      </c>
      <c r="M4" s="122" t="str">
        <f>IF(Participants!F5="","",Participants!F5)</f>
        <v>T3</v>
      </c>
    </row>
    <row r="5" spans="1:25" ht="15.75" customHeight="1" x14ac:dyDescent="0.2">
      <c r="A5" s="32"/>
      <c r="B5" s="4"/>
      <c r="C5" s="4"/>
      <c r="D5" s="4"/>
      <c r="E5" s="4"/>
      <c r="F5" s="4"/>
      <c r="G5" s="31"/>
      <c r="H5" s="29" t="s">
        <v>21</v>
      </c>
      <c r="I5" s="363" t="str">
        <f>IF(Participants!E5="","",Participants!E5)</f>
        <v>Régionale 3</v>
      </c>
      <c r="J5" s="363"/>
      <c r="K5" s="363"/>
      <c r="L5" s="363"/>
      <c r="M5" s="363"/>
    </row>
    <row r="6" spans="1:25" ht="15.75" customHeight="1" x14ac:dyDescent="0.2">
      <c r="A6" s="32"/>
      <c r="B6" s="372" t="str">
        <f>IF(Participants!K10&lt;&gt;"",Participants!K10," ")</f>
        <v>Complexe sportif Sporticaux</v>
      </c>
      <c r="C6" s="372"/>
      <c r="D6" s="372"/>
      <c r="E6" s="372"/>
      <c r="F6" s="372"/>
      <c r="G6" s="31"/>
      <c r="H6" s="29" t="s">
        <v>22</v>
      </c>
      <c r="I6" s="363" t="str">
        <f>IF(Participants!G5="","",Participants!G5)</f>
        <v>60 ptsou 25 rep</v>
      </c>
      <c r="J6" s="363"/>
      <c r="K6" s="363"/>
      <c r="L6" s="363"/>
      <c r="M6" s="363"/>
      <c r="O6" s="4" t="s">
        <v>1379</v>
      </c>
      <c r="Q6" s="4" t="s">
        <v>1378</v>
      </c>
      <c r="R6" s="202"/>
      <c r="S6" s="4">
        <f>COUNTBLANK('Phase finale'!I13:I20)</f>
        <v>0</v>
      </c>
    </row>
    <row r="7" spans="1:25" ht="10.5" customHeight="1" x14ac:dyDescent="0.2">
      <c r="A7" s="32"/>
      <c r="B7" s="372" t="str">
        <f>IF(Participants!K11&lt;&gt;"",Participants!K11," ")</f>
        <v>Route de Veulettes</v>
      </c>
      <c r="C7" s="372"/>
      <c r="D7" s="372"/>
      <c r="E7" s="372"/>
      <c r="F7" s="372"/>
      <c r="G7" s="31"/>
      <c r="H7" s="33"/>
      <c r="I7" s="4"/>
      <c r="J7" s="34"/>
      <c r="K7" s="32"/>
      <c r="L7" s="32"/>
      <c r="M7" s="32"/>
    </row>
    <row r="8" spans="1:25" ht="15.75" customHeight="1" x14ac:dyDescent="0.2">
      <c r="A8" s="32"/>
      <c r="B8" s="372" t="str">
        <f>IF(Participants!K12&lt;&gt;"",Participants!K12," ")</f>
        <v>76450   CANY - BARVILLE</v>
      </c>
      <c r="C8" s="372"/>
      <c r="D8" s="372"/>
      <c r="E8" s="372"/>
      <c r="F8" s="372"/>
      <c r="G8" s="31"/>
      <c r="H8" s="29" t="s">
        <v>23</v>
      </c>
      <c r="I8" s="365">
        <f>IF(Participants!B7&lt;&gt;"",Participants!B7," ")</f>
        <v>43121</v>
      </c>
      <c r="J8" s="365"/>
      <c r="K8" s="365"/>
      <c r="L8" s="365"/>
      <c r="M8" s="365"/>
    </row>
    <row r="9" spans="1:25" ht="9" customHeight="1" x14ac:dyDescent="0.2">
      <c r="A9" s="36"/>
      <c r="B9" s="37"/>
      <c r="C9" s="37"/>
      <c r="D9" s="38"/>
      <c r="E9" s="38"/>
      <c r="F9" s="38"/>
      <c r="G9" s="38"/>
      <c r="H9" s="39"/>
      <c r="I9" s="36"/>
      <c r="J9" s="38"/>
      <c r="K9" s="38"/>
      <c r="L9" s="38"/>
      <c r="M9" s="38"/>
    </row>
    <row r="10" spans="1:25" ht="4.5" customHeight="1" x14ac:dyDescent="0.2">
      <c r="A10" s="38"/>
      <c r="B10" s="38"/>
      <c r="C10" s="38"/>
      <c r="D10" s="38"/>
      <c r="E10" s="38"/>
      <c r="F10" s="38"/>
      <c r="G10" s="38"/>
      <c r="H10" s="39"/>
      <c r="I10" s="38"/>
      <c r="J10" s="38"/>
      <c r="K10" s="38"/>
      <c r="L10" s="38"/>
      <c r="M10" s="38"/>
    </row>
    <row r="11" spans="1:25" ht="12.75" customHeight="1" x14ac:dyDescent="0.2">
      <c r="A11" s="40" t="s">
        <v>33</v>
      </c>
      <c r="B11" s="41"/>
      <c r="C11" s="354" t="str">
        <f>IF(Participants!D10="","",Participants!D10)</f>
        <v>GUEROUT JEAN PIERRE</v>
      </c>
      <c r="D11" s="354"/>
      <c r="E11" s="354"/>
      <c r="F11" s="355"/>
      <c r="G11" s="43"/>
      <c r="H11" s="40" t="s">
        <v>34</v>
      </c>
      <c r="I11" s="123"/>
      <c r="J11" s="354" t="str">
        <f>IF(Participants!D14="","",Participants!D14)</f>
        <v>MAZE JEAN PIERRE</v>
      </c>
      <c r="K11" s="354"/>
      <c r="L11" s="354"/>
      <c r="M11" s="355"/>
    </row>
    <row r="12" spans="1:25" ht="12.75" customHeight="1" x14ac:dyDescent="0.2">
      <c r="A12" s="44" t="str">
        <f>IF(Participants!F10="","",Participants!F10)</f>
        <v>156477J</v>
      </c>
      <c r="B12" s="45" t="s">
        <v>24</v>
      </c>
      <c r="C12" s="356" t="str">
        <f>IF(Participants!E10="","",Participants!E10)</f>
        <v>BILLARD CLUB DE MAROMME</v>
      </c>
      <c r="D12" s="356"/>
      <c r="E12" s="356"/>
      <c r="F12" s="357"/>
      <c r="G12" s="43"/>
      <c r="H12" s="124" t="str">
        <f>IF(Participants!F14="","",Participants!F14)</f>
        <v>137816Q</v>
      </c>
      <c r="I12" s="45" t="s">
        <v>24</v>
      </c>
      <c r="J12" s="364" t="str">
        <f>IF(Participants!E14="","",Participants!E14)</f>
        <v>CLUB ECOLE HAVRAIS DE BILLARD</v>
      </c>
      <c r="K12" s="364"/>
      <c r="L12" s="364"/>
      <c r="M12" s="357"/>
      <c r="O12" s="358" t="str">
        <f>C11</f>
        <v>GUEROUT JEAN PIERRE</v>
      </c>
      <c r="P12" s="359"/>
      <c r="Q12" s="359"/>
      <c r="R12" s="359"/>
      <c r="S12" s="360"/>
      <c r="U12" s="358" t="str">
        <f>J11</f>
        <v>MAZE JEAN PIERRE</v>
      </c>
      <c r="V12" s="359"/>
      <c r="W12" s="359"/>
      <c r="X12" s="359"/>
      <c r="Y12" s="360"/>
    </row>
    <row r="13" spans="1:25" ht="16.5" x14ac:dyDescent="0.2">
      <c r="A13" s="125"/>
      <c r="B13" s="126" t="s">
        <v>7</v>
      </c>
      <c r="C13" s="126" t="s">
        <v>8</v>
      </c>
      <c r="D13" s="126" t="s">
        <v>9</v>
      </c>
      <c r="E13" s="127" t="s">
        <v>11</v>
      </c>
      <c r="F13" s="113" t="s">
        <v>25</v>
      </c>
      <c r="G13" s="4"/>
      <c r="H13" s="128"/>
      <c r="I13" s="126" t="s">
        <v>7</v>
      </c>
      <c r="J13" s="126" t="s">
        <v>8</v>
      </c>
      <c r="K13" s="129" t="s">
        <v>9</v>
      </c>
      <c r="L13" s="127" t="s">
        <v>11</v>
      </c>
      <c r="M13" s="46" t="s">
        <v>25</v>
      </c>
      <c r="O13" s="236">
        <f>IF(F14&gt;0,E14,0)</f>
        <v>0</v>
      </c>
      <c r="P13" s="236">
        <f>IF(F15&gt;0,E15,0)</f>
        <v>2.4</v>
      </c>
      <c r="Q13" s="236">
        <f>IF(F16&gt;0,E16,0)</f>
        <v>0</v>
      </c>
      <c r="R13" s="236">
        <f>IF(F17&gt;0,E17,0)</f>
        <v>0</v>
      </c>
      <c r="S13" s="236">
        <f>IF(F18&gt;0,E18,0)</f>
        <v>0</v>
      </c>
      <c r="T13" s="92"/>
      <c r="U13" s="236">
        <f>IF(M14&gt;0,L14,0)</f>
        <v>1.24</v>
      </c>
      <c r="V13" s="236">
        <f>IF(M15&gt;0,L15,0)</f>
        <v>0</v>
      </c>
      <c r="W13" s="236">
        <f>IF(M16&gt;0,L16,0)</f>
        <v>0</v>
      </c>
      <c r="X13" s="236">
        <f>IF(M17&gt;0,L17,0)</f>
        <v>0.8</v>
      </c>
      <c r="Y13" s="236">
        <f>IF(M18&gt;0,L18,0)</f>
        <v>0</v>
      </c>
    </row>
    <row r="14" spans="1:25" ht="13.5" x14ac:dyDescent="0.2">
      <c r="A14" s="200" t="str">
        <f>IF(C11='Phase de poule'!C4,'Phase de poule'!C5,      IF(C11='Phase de poule'!C5,'Phase de poule'!C4," "))</f>
        <v xml:space="preserve"> </v>
      </c>
      <c r="B14" s="149">
        <f>IFERROR(VLOOKUP(C11,tour_1,2,FALSE),0)</f>
        <v>0</v>
      </c>
      <c r="C14" s="149">
        <f>IFERROR(VLOOKUP(C11,tour_1,3,FALSE),0)</f>
        <v>0</v>
      </c>
      <c r="D14" s="149">
        <f>IFERROR(VLOOKUP(C11,tour_1,4,FALSE),0)</f>
        <v>0</v>
      </c>
      <c r="E14" s="112">
        <f>IFERROR(VLOOKUP(C11,tour_1,6,FALSE),0)</f>
        <v>0</v>
      </c>
      <c r="F14" s="149">
        <f>IFERROR(VLOOKUP(C11,tour_1,5,FALSE),0)</f>
        <v>0</v>
      </c>
      <c r="G14" s="48"/>
      <c r="H14" s="152" t="str">
        <f>IF(J11='Phase de poule'!C6,'Phase de poule'!C7,      IF(J11='Phase de poule'!C7,'Phase de poule'!C6," "))</f>
        <v>FAGOT ADRIEN</v>
      </c>
      <c r="I14" s="149">
        <f>IFERROR(VLOOKUP(J11,tour_1,2,FALSE),0)</f>
        <v>31</v>
      </c>
      <c r="J14" s="149">
        <f>IFERROR(VLOOKUP(J11,tour_1,3,FALSE),0)</f>
        <v>25</v>
      </c>
      <c r="K14" s="149">
        <f>IFERROR(VLOOKUP(J11,tour_1,4,FALSE),0)</f>
        <v>6</v>
      </c>
      <c r="L14" s="112">
        <f>IFERROR(VLOOKUP(J11,tour_1,6,FALSE),0)</f>
        <v>1.24</v>
      </c>
      <c r="M14" s="149">
        <f>IFERROR(VLOOKUP(J11,tour_1,5,FALSE),0)</f>
        <v>2</v>
      </c>
    </row>
    <row r="15" spans="1:25" ht="13.5" x14ac:dyDescent="0.2">
      <c r="A15" s="200" t="str">
        <f>IF(C11='Phase de poule'!C13,'Phase de poule'!C14,      IF(C11='Phase de poule'!C13,'Phase de poule'!C14," "))</f>
        <v>CUVIER GILLES</v>
      </c>
      <c r="B15" s="149">
        <f>IFERROR(VLOOKUP(C11,tour_2,2,FALSE),0)</f>
        <v>60</v>
      </c>
      <c r="C15" s="149">
        <f>IFERROR(VLOOKUP(C11,tour_2,3,FALSE),0)</f>
        <v>25</v>
      </c>
      <c r="D15" s="149">
        <f>IFERROR(VLOOKUP(C11,tour_2,4,FALSE),0)</f>
        <v>8</v>
      </c>
      <c r="E15" s="112">
        <f>IFERROR(VLOOKUP(C11,tour_2,6,FALSE),0)</f>
        <v>2.4</v>
      </c>
      <c r="F15" s="149">
        <f>IFERROR(VLOOKUP(C11,tour_2,5,FALSE),0)</f>
        <v>2</v>
      </c>
      <c r="G15" s="48"/>
      <c r="H15" s="152" t="str">
        <f>IF(J11='Phase de poule'!C15,'Phase de poule'!C16,      IF(J11='Phase de poule'!C16,'Phase de poule'!C15," "))</f>
        <v>FAGOT ADRIEN</v>
      </c>
      <c r="I15" s="149">
        <f>IFERROR(VLOOKUP(J11,tour_2,2,FALSE),0)</f>
        <v>30</v>
      </c>
      <c r="J15" s="149">
        <f>IFERROR(VLOOKUP(J11,tour_2,3,FALSE),0)</f>
        <v>25</v>
      </c>
      <c r="K15" s="149">
        <f>IFERROR(VLOOKUP(J11,tour_2,4,FALSE),0)</f>
        <v>3</v>
      </c>
      <c r="L15" s="112">
        <f>IFERROR(VLOOKUP(J11,tour_2,6,FALSE),0)</f>
        <v>1.2</v>
      </c>
      <c r="M15" s="149">
        <f>IFERROR(VLOOKUP(J11,tour_2,5,FALSE),0)</f>
        <v>0</v>
      </c>
    </row>
    <row r="16" spans="1:25" ht="13.5" x14ac:dyDescent="0.2">
      <c r="A16" s="200" t="str">
        <f>IF(C11='Phase de poule'!C22,'Phase de poule'!C23,      IF(C11='Phase de poule'!C23,'Phase de poule'!C22," "))</f>
        <v>MOREL PATRICE</v>
      </c>
      <c r="B16" s="149">
        <f>IFERROR(VLOOKUP(C11,tour_3,2,FALSE),0)</f>
        <v>0</v>
      </c>
      <c r="C16" s="149">
        <f>IFERROR(VLOOKUP(C11,tour_3,3,FALSE),0)</f>
        <v>0</v>
      </c>
      <c r="D16" s="149">
        <f>IFERROR(VLOOKUP(C11,tour_3,4,FALSE),0)</f>
        <v>0</v>
      </c>
      <c r="E16" s="112">
        <f>IFERROR(VLOOKUP(C11,tour_3,6,FALSE),0)</f>
        <v>0</v>
      </c>
      <c r="F16" s="149">
        <f>IFERROR(VLOOKUP(C11,tour_3,5,FALSE),0)</f>
        <v>0</v>
      </c>
      <c r="G16" s="48"/>
      <c r="H16" s="152" t="str">
        <f>IF(J11='Phase de poule'!C24,'Phase de poule'!C25,      IF(J11='Phase de poule'!C25,'Phase de poule'!C24," "))</f>
        <v xml:space="preserve"> </v>
      </c>
      <c r="I16" s="149">
        <f>IFERROR(VLOOKUP(J11,tour_3,2,FALSE),0)</f>
        <v>0</v>
      </c>
      <c r="J16" s="149">
        <f>IFERROR(VLOOKUP(J11,tour_3,3,FALSE),0)</f>
        <v>0</v>
      </c>
      <c r="K16" s="149">
        <f>IFERROR(VLOOKUP(J11,tour_3,4,FALSE),0)</f>
        <v>0</v>
      </c>
      <c r="L16" s="112">
        <f>IFERROR(VLOOKUP(J11,tour_3,6,FALSE),0)</f>
        <v>0</v>
      </c>
      <c r="M16" s="149">
        <f>IFERROR(VLOOKUP(J11,tour_3,5,FALSE),0)</f>
        <v>0</v>
      </c>
    </row>
    <row r="17" spans="1:25" ht="13.5" x14ac:dyDescent="0.2">
      <c r="A17" s="200" t="str">
        <f>IFERROR(VLOOKUP(C11,tour_num_4,2,FALSE),"")</f>
        <v>GERVAIS PHILIPPE</v>
      </c>
      <c r="B17" s="150">
        <f>IFERROR(VLOOKUP(C11,tour_num_4,3,FALSE),0)</f>
        <v>0</v>
      </c>
      <c r="C17" s="150">
        <f>IFERROR(VLOOKUP(C11,tour_num_4,4,FALSE),0)</f>
        <v>0</v>
      </c>
      <c r="D17" s="150">
        <f>IFERROR(VLOOKUP(C11,tour_num_4,5,FALSE),0)</f>
        <v>0</v>
      </c>
      <c r="E17" s="151">
        <f>IFERROR(VLOOKUP(C11,tour_num_4,7,FALSE),0)</f>
        <v>0</v>
      </c>
      <c r="F17" s="149">
        <f>IFERROR(VLOOKUP(C11,tour_num_4,6,FALSE),0)</f>
        <v>0</v>
      </c>
      <c r="G17" s="48"/>
      <c r="H17" s="152" t="str">
        <f>IFERROR(VLOOKUP(J11,tour_num_4,2,FALSE),"")</f>
        <v>VERDREL DIDIER</v>
      </c>
      <c r="I17" s="150">
        <f>IFERROR(VLOOKUP(J11,tour_num_4,3,FALSE),0)</f>
        <v>20</v>
      </c>
      <c r="J17" s="150">
        <f>IFERROR(VLOOKUP(J11,tour_num_4,4,FALSE),0)</f>
        <v>25</v>
      </c>
      <c r="K17" s="150">
        <f>IFERROR(VLOOKUP(J11,tour_num_4,5,FALSE),0)</f>
        <v>3</v>
      </c>
      <c r="L17" s="151">
        <f>IFERROR(VLOOKUP(J11,tour_num_4,7,FALSE),0)</f>
        <v>0.8</v>
      </c>
      <c r="M17" s="149">
        <f>IFERROR(VLOOKUP(J11,tour_num_4,6,FALSE),0)</f>
        <v>2</v>
      </c>
    </row>
    <row r="18" spans="1:25" ht="13.5" x14ac:dyDescent="0.2">
      <c r="A18" s="200" t="str">
        <f>IFERROR(VLOOKUP(C11,tour_num_5,2,FALSE),"")</f>
        <v/>
      </c>
      <c r="B18" s="150">
        <f>IFERROR(VLOOKUP(C11,tour_num_5,3,FALSE),0)</f>
        <v>0</v>
      </c>
      <c r="C18" s="150">
        <f>IFERROR(VLOOKUP(C11,tour_num_5,4,FALSE),0)</f>
        <v>0</v>
      </c>
      <c r="D18" s="150">
        <f>IFERROR(VLOOKUP(C11,tour_num_5,5,FALSE),0)</f>
        <v>0</v>
      </c>
      <c r="E18" s="151">
        <f>IFERROR(VLOOKUP(C11,tour_num_5,7,FALSE),0)</f>
        <v>0</v>
      </c>
      <c r="F18" s="149">
        <f>IFERROR(VLOOKUP(C11,tour_num_5,6,FALSE),0)</f>
        <v>0</v>
      </c>
      <c r="G18" s="48"/>
      <c r="H18" s="152" t="str">
        <f>IFERROR(VLOOKUP(J11,tour_num_5,2,FALSE),"")</f>
        <v>MOREL PATRICE</v>
      </c>
      <c r="I18" s="150">
        <f>IFERROR(VLOOKUP(J11,tour_num_5,3,FALSE),0)</f>
        <v>25</v>
      </c>
      <c r="J18" s="150">
        <f>IFERROR(VLOOKUP(J11,tour_num_5,4,FALSE),0)</f>
        <v>25</v>
      </c>
      <c r="K18" s="150">
        <f>IFERROR(VLOOKUP(J11,tour_num_5,5,FALSE),0)</f>
        <v>10</v>
      </c>
      <c r="L18" s="151">
        <f>IFERROR(VLOOKUP(J11,tour_num_5,7,FALSE),0)</f>
        <v>1</v>
      </c>
      <c r="M18" s="149">
        <f>IFERROR(VLOOKUP(J11,tour_num_5,6,FALSE),0)</f>
        <v>0</v>
      </c>
      <c r="U18" s="154"/>
    </row>
    <row r="19" spans="1:25" ht="3.75" customHeight="1" x14ac:dyDescent="0.2">
      <c r="A19" s="130"/>
      <c r="B19" s="131"/>
      <c r="C19" s="131"/>
      <c r="D19" s="131"/>
      <c r="E19" s="50"/>
      <c r="F19" s="148"/>
      <c r="G19" s="133"/>
      <c r="H19" s="4"/>
      <c r="I19" s="134"/>
      <c r="J19" s="135"/>
      <c r="K19" s="135"/>
      <c r="L19" s="136"/>
      <c r="M19" s="137"/>
    </row>
    <row r="20" spans="1:25" ht="13.5" x14ac:dyDescent="0.2">
      <c r="A20" s="51" t="s">
        <v>26</v>
      </c>
      <c r="B20" s="49">
        <f>SUM(B14:B18)</f>
        <v>60</v>
      </c>
      <c r="C20" s="49">
        <f>SUM(C14:C18)</f>
        <v>25</v>
      </c>
      <c r="D20" s="49">
        <f>MAX(D14:D18)</f>
        <v>8</v>
      </c>
      <c r="E20" s="47">
        <f>IF(C20&gt;0,B20/C20,0)</f>
        <v>2.4</v>
      </c>
      <c r="F20" s="49">
        <f>SUM(F14:F18)</f>
        <v>2</v>
      </c>
      <c r="G20" s="48"/>
      <c r="H20" s="51" t="s">
        <v>26</v>
      </c>
      <c r="I20" s="49">
        <f>SUM(I14:I18)</f>
        <v>106</v>
      </c>
      <c r="J20" s="49">
        <f>SUM(J14:J18)</f>
        <v>100</v>
      </c>
      <c r="K20" s="49">
        <f>IF(K14="","",MAX(K14:K18))</f>
        <v>10</v>
      </c>
      <c r="L20" s="47">
        <f>IF(J20&gt;0,I20/J20,0)</f>
        <v>1.06</v>
      </c>
      <c r="M20" s="49">
        <f>SUM(M14:M18)</f>
        <v>4</v>
      </c>
    </row>
    <row r="21" spans="1:25" ht="5.25" customHeight="1" x14ac:dyDescent="0.2">
      <c r="A21" s="52"/>
      <c r="B21" s="35"/>
      <c r="C21" s="35"/>
      <c r="D21" s="30"/>
      <c r="E21" s="35"/>
      <c r="F21" s="53"/>
      <c r="G21" s="54"/>
      <c r="H21" s="52"/>
      <c r="I21" s="42"/>
      <c r="J21" s="35"/>
      <c r="K21" s="35"/>
      <c r="L21" s="30"/>
      <c r="M21" s="55"/>
    </row>
    <row r="22" spans="1:25" x14ac:dyDescent="0.2">
      <c r="A22" s="56" t="s">
        <v>27</v>
      </c>
      <c r="B22" s="262">
        <f>IF(Participants!G10&lt;&gt;"",Participants!G10,"")</f>
        <v>36</v>
      </c>
      <c r="C22" s="58" t="s">
        <v>31</v>
      </c>
      <c r="D22" s="59"/>
      <c r="E22" s="59"/>
      <c r="F22" s="60">
        <f>MAX(O13:S13)</f>
        <v>2.4</v>
      </c>
      <c r="G22" s="61"/>
      <c r="H22" s="56" t="s">
        <v>27</v>
      </c>
      <c r="I22" s="124">
        <f>IF(Participants!G14&lt;&gt;"",Participants!G14,"")</f>
        <v>34</v>
      </c>
      <c r="J22" s="58" t="s">
        <v>31</v>
      </c>
      <c r="K22" s="4"/>
      <c r="L22" s="59"/>
      <c r="M22" s="60">
        <f>MAX(U13:Y13)</f>
        <v>1.24</v>
      </c>
    </row>
    <row r="23" spans="1:25" ht="13.5" x14ac:dyDescent="0.2">
      <c r="A23" s="56" t="s">
        <v>28</v>
      </c>
      <c r="B23" s="57">
        <f>IF($S$6=0,IFERROR(VLOOKUP(C11,classement,4,FALSE),""),"")</f>
        <v>10</v>
      </c>
      <c r="C23" s="146"/>
      <c r="D23" s="147"/>
      <c r="E23" s="32"/>
      <c r="F23" s="138"/>
      <c r="G23" s="138"/>
      <c r="H23" s="56" t="s">
        <v>28</v>
      </c>
      <c r="I23" s="57">
        <f>IF($S$6=0,IFERROR(VLOOKUP(J11,classement,4,FALSE),""),"")</f>
        <v>2</v>
      </c>
      <c r="J23" s="146"/>
      <c r="K23" s="147"/>
      <c r="L23" s="32"/>
      <c r="M23" s="138"/>
    </row>
    <row r="24" spans="1:25" ht="13.5" x14ac:dyDescent="0.2">
      <c r="A24" s="56" t="s">
        <v>29</v>
      </c>
      <c r="B24" s="57">
        <f>IF($S$6=0,IFERROR(VLOOKUP(C11,classement,5,FALSE),0),"")</f>
        <v>7</v>
      </c>
      <c r="C24" s="62" t="s">
        <v>32</v>
      </c>
      <c r="D24" s="59"/>
      <c r="E24" s="31"/>
      <c r="F24" s="63"/>
      <c r="G24" s="63"/>
      <c r="H24" s="56" t="s">
        <v>29</v>
      </c>
      <c r="I24" s="57">
        <f>IF($S$6=0,IFERROR(VLOOKUP(J11,classement,5,FALSE),0),"")</f>
        <v>18</v>
      </c>
      <c r="J24" s="62" t="s">
        <v>32</v>
      </c>
      <c r="K24" s="4"/>
      <c r="L24" s="31"/>
      <c r="M24" s="63"/>
    </row>
    <row r="25" spans="1:25" ht="13.5" x14ac:dyDescent="0.2">
      <c r="A25" s="64" t="s">
        <v>30</v>
      </c>
      <c r="B25" s="139">
        <f>SUM(B22,B24)</f>
        <v>43</v>
      </c>
      <c r="C25" s="65"/>
      <c r="D25" s="140"/>
      <c r="E25" s="140"/>
      <c r="F25" s="141"/>
      <c r="G25" s="142"/>
      <c r="H25" s="64" t="s">
        <v>30</v>
      </c>
      <c r="I25" s="139">
        <f>SUM(I22,I24)</f>
        <v>52</v>
      </c>
      <c r="J25" s="66"/>
      <c r="K25" s="67"/>
      <c r="L25" s="140"/>
      <c r="M25" s="141"/>
    </row>
    <row r="26" spans="1:25" ht="12.75" customHeight="1" x14ac:dyDescent="0.2">
      <c r="A26" s="68"/>
      <c r="B26" s="38"/>
      <c r="C26" s="38"/>
      <c r="D26" s="38"/>
      <c r="E26" s="38"/>
      <c r="F26" s="38"/>
      <c r="G26" s="38"/>
      <c r="H26" s="39"/>
      <c r="I26" s="36"/>
      <c r="J26" s="38"/>
      <c r="K26" s="38"/>
      <c r="L26" s="38"/>
      <c r="M26" s="38"/>
    </row>
    <row r="27" spans="1:25" x14ac:dyDescent="0.2">
      <c r="A27" s="40" t="s">
        <v>40</v>
      </c>
      <c r="B27" s="41"/>
      <c r="C27" s="354" t="str">
        <f>IF(Participants!D11="","",Participants!D11)</f>
        <v>CUVIER GILLES</v>
      </c>
      <c r="D27" s="354"/>
      <c r="E27" s="354"/>
      <c r="F27" s="355"/>
      <c r="G27" s="43"/>
      <c r="H27" s="40" t="s">
        <v>42</v>
      </c>
      <c r="I27" s="123"/>
      <c r="J27" s="354" t="str">
        <f>IF(Participants!D15="","",Participants!D15)</f>
        <v>FAGOT ADRIEN</v>
      </c>
      <c r="K27" s="354"/>
      <c r="L27" s="354"/>
      <c r="M27" s="355"/>
    </row>
    <row r="28" spans="1:25" x14ac:dyDescent="0.2">
      <c r="A28" s="44" t="str">
        <f>IF(Participants!F11="","",Participants!F11)</f>
        <v>120322U</v>
      </c>
      <c r="B28" s="45" t="s">
        <v>24</v>
      </c>
      <c r="C28" s="356" t="str">
        <f>IF(Participants!E11="","",Participants!E11)</f>
        <v>BILLARD CLUB CANY BARVILLE</v>
      </c>
      <c r="D28" s="356"/>
      <c r="E28" s="356"/>
      <c r="F28" s="357"/>
      <c r="G28" s="43"/>
      <c r="H28" s="124" t="str">
        <f>IF(Participants!F15="","",Participants!F15)</f>
        <v>153247Y</v>
      </c>
      <c r="I28" s="45" t="s">
        <v>24</v>
      </c>
      <c r="J28" s="364" t="str">
        <f>IF(Participants!E15="","",Participants!E15)</f>
        <v>BILLARD CLUB CANY BARVILLE</v>
      </c>
      <c r="K28" s="364"/>
      <c r="L28" s="364"/>
      <c r="M28" s="357"/>
      <c r="O28" s="358" t="str">
        <f>C27</f>
        <v>CUVIER GILLES</v>
      </c>
      <c r="P28" s="359"/>
      <c r="Q28" s="359"/>
      <c r="R28" s="359"/>
      <c r="S28" s="360"/>
      <c r="U28" s="358" t="str">
        <f>J27</f>
        <v>FAGOT ADRIEN</v>
      </c>
      <c r="V28" s="359"/>
      <c r="W28" s="359"/>
      <c r="X28" s="359"/>
      <c r="Y28" s="360"/>
    </row>
    <row r="29" spans="1:25" ht="16.5" x14ac:dyDescent="0.2">
      <c r="A29" s="125"/>
      <c r="B29" s="126" t="s">
        <v>7</v>
      </c>
      <c r="C29" s="126" t="s">
        <v>8</v>
      </c>
      <c r="D29" s="126" t="s">
        <v>9</v>
      </c>
      <c r="E29" s="127" t="s">
        <v>11</v>
      </c>
      <c r="F29" s="113" t="s">
        <v>25</v>
      </c>
      <c r="G29" s="143"/>
      <c r="H29" s="130"/>
      <c r="I29" s="126" t="s">
        <v>7</v>
      </c>
      <c r="J29" s="126" t="s">
        <v>8</v>
      </c>
      <c r="K29" s="129" t="s">
        <v>9</v>
      </c>
      <c r="L29" s="127" t="s">
        <v>11</v>
      </c>
      <c r="M29" s="46" t="s">
        <v>25</v>
      </c>
      <c r="O29" s="236">
        <f>IF(F30&gt;0,E30,0)</f>
        <v>0</v>
      </c>
      <c r="P29" s="236">
        <f>IF(F31&gt;0,E31,0)</f>
        <v>0</v>
      </c>
      <c r="Q29" s="236">
        <f>IF(F32&gt;0,E32,0)</f>
        <v>0</v>
      </c>
      <c r="R29" s="236">
        <f>IF(F33&gt;0,E33,0)</f>
        <v>0</v>
      </c>
      <c r="S29" s="236">
        <f>IF(F34&gt;0,E34,0)</f>
        <v>0</v>
      </c>
      <c r="T29" s="92"/>
      <c r="U29" s="236">
        <f>IF(M30&gt;0,L30,0)</f>
        <v>0</v>
      </c>
      <c r="V29" s="236">
        <f>IF(M31&gt;0,L31,0)</f>
        <v>1.24</v>
      </c>
      <c r="W29" s="236">
        <f>IF(M32&gt;0,L32,0)</f>
        <v>0</v>
      </c>
      <c r="X29" s="236">
        <f>IF(M33&gt;0,L33,0)</f>
        <v>0</v>
      </c>
      <c r="Y29" s="236">
        <f>IF(M34&gt;0,L34,0)</f>
        <v>1.32</v>
      </c>
    </row>
    <row r="30" spans="1:25" ht="13.5" x14ac:dyDescent="0.2">
      <c r="A30" s="200" t="str">
        <f>IF(C27='Phase de poule'!C4,'Phase de poule'!C5,      IF(C27='Phase de poule'!C5,'Phase de poule'!C4," "))</f>
        <v>MOREL PATRICE</v>
      </c>
      <c r="B30" s="149">
        <f>IFERROR(VLOOKUP(C27,tour_1,2,FALSE),0)</f>
        <v>26</v>
      </c>
      <c r="C30" s="149">
        <f>IFERROR(VLOOKUP(C27,tour_1,3,FALSE),0)</f>
        <v>25</v>
      </c>
      <c r="D30" s="149">
        <f>IFERROR(VLOOKUP(C27,tour_1,4,FALSE),0)</f>
        <v>9</v>
      </c>
      <c r="E30" s="112">
        <f>IFERROR(VLOOKUP(C27,tour_1,6,FALSE),0)</f>
        <v>1.04</v>
      </c>
      <c r="F30" s="149">
        <f>IFERROR(VLOOKUP(C27,tour_1,5,FALSE),0)</f>
        <v>0</v>
      </c>
      <c r="G30" s="48"/>
      <c r="H30" s="152" t="str">
        <f>IF(J27='Phase de poule'!C6,'Phase de poule'!C7,      IF(J27='Phase de poule'!C7,'Phase de poule'!C6," "))</f>
        <v>MAZE JEAN PIERRE</v>
      </c>
      <c r="I30" s="149">
        <f>IFERROR(VLOOKUP(J27,tour_1,2,FALSE),0)</f>
        <v>22</v>
      </c>
      <c r="J30" s="149">
        <f>IFERROR(VLOOKUP(J27,tour_1,3,FALSE),0)</f>
        <v>25</v>
      </c>
      <c r="K30" s="149">
        <f>IFERROR(VLOOKUP(J27,tour_1,4,FALSE),0)</f>
        <v>8</v>
      </c>
      <c r="L30" s="112">
        <f>IFERROR(VLOOKUP(J27,tour_1,6,FALSE),0)</f>
        <v>0.88</v>
      </c>
      <c r="M30" s="149">
        <f>IFERROR(VLOOKUP(J27,tour_1,5,FALSE),0)</f>
        <v>0</v>
      </c>
    </row>
    <row r="31" spans="1:25" ht="12.75" customHeight="1" x14ac:dyDescent="0.2">
      <c r="A31" s="200" t="str">
        <f>IF(C27='Phase de poule'!C13,'Phase de poule'!C14,      IF(C27='Phase de poule'!C14,'Phase de poule'!C13," "))</f>
        <v>GUEROUT JEAN PIERRE</v>
      </c>
      <c r="B31" s="149">
        <f>IFERROR(VLOOKUP(C27,tour_2,2,FALSE),0)</f>
        <v>45</v>
      </c>
      <c r="C31" s="149">
        <f>IFERROR(VLOOKUP(C27,tour_2,3,FALSE),0)</f>
        <v>25</v>
      </c>
      <c r="D31" s="149">
        <f>IFERROR(VLOOKUP(C27,tour_2,4,FALSE),0)</f>
        <v>8</v>
      </c>
      <c r="E31" s="112">
        <f>IFERROR(VLOOKUP(C27,tour_2,6,FALSE),0)</f>
        <v>1.8</v>
      </c>
      <c r="F31" s="149">
        <f>IFERROR(VLOOKUP(C27,tour_2,5,FALSE),0)</f>
        <v>0</v>
      </c>
      <c r="G31" s="48"/>
      <c r="H31" s="152" t="str">
        <f>IF(J27='Phase de poule'!C15,'Phase de poule'!C16,      IF(J27='Phase de poule'!C16,'Phase de poule'!C15," "))</f>
        <v>MAZE JEAN PIERRE</v>
      </c>
      <c r="I31" s="149">
        <f>IFERROR(VLOOKUP(J27,tour_2,2,FALSE),0)</f>
        <v>31</v>
      </c>
      <c r="J31" s="149">
        <f>IFERROR(VLOOKUP(J27,tour_2,3,FALSE),0)</f>
        <v>25</v>
      </c>
      <c r="K31" s="149">
        <f>IFERROR(VLOOKUP(J27,tour_2,4,FALSE),0)</f>
        <v>11</v>
      </c>
      <c r="L31" s="112">
        <f>IFERROR(VLOOKUP(J27,tour_2,6,FALSE),0)</f>
        <v>1.24</v>
      </c>
      <c r="M31" s="149">
        <f>IFERROR(VLOOKUP(J27,tour_2,5,FALSE),0)</f>
        <v>2</v>
      </c>
    </row>
    <row r="32" spans="1:25" ht="13.5" x14ac:dyDescent="0.2">
      <c r="A32" s="200" t="str">
        <f>IF(C27='Phase de poule'!C22,'Phase de poule'!C23,      IF(C27='Phase de poule'!C23,'Phase de poule'!C22," "))</f>
        <v xml:space="preserve"> </v>
      </c>
      <c r="B32" s="149">
        <f>IFERROR(VLOOKUP(C27,tour_3,2,FALSE),0)</f>
        <v>0</v>
      </c>
      <c r="C32" s="149">
        <f>IFERROR(VLOOKUP(C27,tour_3,3,FALSE),0)</f>
        <v>0</v>
      </c>
      <c r="D32" s="149">
        <f>IFERROR(VLOOKUP(C27,tour_3,4,FALSE),0)</f>
        <v>0</v>
      </c>
      <c r="E32" s="112">
        <f>IFERROR(VLOOKUP(C27,tour_3,6,FALSE),0)</f>
        <v>0</v>
      </c>
      <c r="F32" s="149">
        <f>IFERROR(VLOOKUP(C27,tour_3,5,FALSE),0)</f>
        <v>0</v>
      </c>
      <c r="G32" s="48"/>
      <c r="H32" s="152" t="str">
        <f>IF(J27='Phase de poule'!C24,'Phase de poule'!C25,      IF(J27='Phase de poule'!C25,'Phase de poule'!C24," "))</f>
        <v xml:space="preserve"> </v>
      </c>
      <c r="I32" s="149">
        <f>IFERROR(VLOOKUP(J27,tour_3,2,FALSE),0)</f>
        <v>0</v>
      </c>
      <c r="J32" s="149">
        <f>IFERROR(VLOOKUP(J27,tour_3,3,FALSE),0)</f>
        <v>0</v>
      </c>
      <c r="K32" s="149">
        <f>IFERROR(VLOOKUP(J27,tour_3,4,FALSE),0)</f>
        <v>0</v>
      </c>
      <c r="L32" s="112">
        <f>IFERROR(VLOOKUP(J27,tour_3,6,FALSE),0)</f>
        <v>0</v>
      </c>
      <c r="M32" s="149">
        <f>IFERROR(VLOOKUP(J27,tour_3,5,FALSE),0)</f>
        <v>0</v>
      </c>
    </row>
    <row r="33" spans="1:25" ht="13.5" x14ac:dyDescent="0.2">
      <c r="A33" s="200" t="str">
        <f>IFERROR(VLOOKUP(C27,tour_num_4,2,FALSE),"")</f>
        <v/>
      </c>
      <c r="B33" s="150">
        <f>IFERROR(VLOOKUP(C27,tour_num_4,3,FALSE),0)</f>
        <v>0</v>
      </c>
      <c r="C33" s="150">
        <f>IFERROR(VLOOKUP(C27,tour_num_4,4,FALSE),0)</f>
        <v>0</v>
      </c>
      <c r="D33" s="150">
        <f>IFERROR(VLOOKUP(C27,tour_num_4,5,FALSE),0)</f>
        <v>0</v>
      </c>
      <c r="E33" s="151">
        <f>IFERROR(VLOOKUP(C27,tour_num_4,7,FALSE),0)</f>
        <v>0</v>
      </c>
      <c r="F33" s="149">
        <f>IFERROR(VLOOKUP(C27,tour_num_4,6,FALSE),0)</f>
        <v>0</v>
      </c>
      <c r="G33" s="48"/>
      <c r="H33" s="152" t="str">
        <f>IFERROR(VLOOKUP(J27,tour_num_4,2,FALSE),"")</f>
        <v/>
      </c>
      <c r="I33" s="150">
        <f>IFERROR(VLOOKUP(J27,tour_num_4,3,FALSE),0)</f>
        <v>0</v>
      </c>
      <c r="J33" s="150">
        <f>IFERROR(VLOOKUP(J27,tour_num_4,4,FALSE),0)</f>
        <v>0</v>
      </c>
      <c r="K33" s="150">
        <f>IFERROR(VLOOKUP(J27,tour_num_4,5,FALSE),0)</f>
        <v>0</v>
      </c>
      <c r="L33" s="151">
        <f>IFERROR(VLOOKUP(J27,tour_num_4,7,FALSE),0)</f>
        <v>0</v>
      </c>
      <c r="M33" s="149">
        <f>IFERROR(VLOOKUP(J27,tour_num_4,6,FALSE),0)</f>
        <v>0</v>
      </c>
    </row>
    <row r="34" spans="1:25" ht="13.5" x14ac:dyDescent="0.2">
      <c r="A34" s="200" t="str">
        <f>IFERROR(VLOOKUP(C27,tour_num_5,2,FALSE),"")</f>
        <v>PREVOST ROGER</v>
      </c>
      <c r="B34" s="150">
        <f>IFERROR(VLOOKUP(C27,tour_num_5,3,FALSE),0)</f>
        <v>21</v>
      </c>
      <c r="C34" s="150">
        <f>IFERROR(VLOOKUP(C27,tour_num_5,4,FALSE),0)</f>
        <v>25</v>
      </c>
      <c r="D34" s="150">
        <f>IFERROR(VLOOKUP(C27,tour_num_5,5,FALSE),0)</f>
        <v>4</v>
      </c>
      <c r="E34" s="151">
        <f>IFERROR(VLOOKUP(C27,tour_num_5,7,FALSE),0)</f>
        <v>0.84</v>
      </c>
      <c r="F34" s="149">
        <f>IFERROR(VLOOKUP(C27,tour_num_5,6,FALSE),0)</f>
        <v>0</v>
      </c>
      <c r="G34" s="48"/>
      <c r="H34" s="152" t="str">
        <f>IFERROR(VLOOKUP(J27,tour_num_5,2,FALSE),"")</f>
        <v>LEBOURGEOIS PHILIPPE</v>
      </c>
      <c r="I34" s="150">
        <f>IFERROR(VLOOKUP(J27,tour_num_5,3,FALSE),0)</f>
        <v>33</v>
      </c>
      <c r="J34" s="150">
        <f>IFERROR(VLOOKUP(J27,tour_num_5,4,FALSE),0)</f>
        <v>25</v>
      </c>
      <c r="K34" s="150">
        <f>IFERROR(VLOOKUP(J27,tour_num_5,5,FALSE),0)</f>
        <v>9</v>
      </c>
      <c r="L34" s="151">
        <f>IFERROR(VLOOKUP(J27,tour_num_5,7,FALSE),0)</f>
        <v>1.32</v>
      </c>
      <c r="M34" s="149">
        <f>IFERROR(VLOOKUP(J27,tour_num_5,6,FALSE),0)</f>
        <v>2</v>
      </c>
    </row>
    <row r="35" spans="1:25" ht="3.75" customHeight="1" x14ac:dyDescent="0.2">
      <c r="A35" s="70"/>
      <c r="B35" s="71"/>
      <c r="C35" s="71"/>
      <c r="D35" s="72"/>
      <c r="E35" s="73"/>
      <c r="F35" s="69"/>
      <c r="G35" s="74"/>
      <c r="H35" s="75"/>
      <c r="I35" s="76"/>
      <c r="J35" s="77"/>
      <c r="K35" s="77"/>
      <c r="L35" s="78"/>
      <c r="M35" s="79"/>
    </row>
    <row r="36" spans="1:25" ht="13.5" x14ac:dyDescent="0.2">
      <c r="A36" s="51" t="s">
        <v>26</v>
      </c>
      <c r="B36" s="49">
        <f>SUM(B30:B34)</f>
        <v>92</v>
      </c>
      <c r="C36" s="49">
        <f>SUM(C30:C34)</f>
        <v>75</v>
      </c>
      <c r="D36" s="49">
        <f>MAX(D30:D34)</f>
        <v>9</v>
      </c>
      <c r="E36" s="47">
        <f>IF(C36&gt;0,B36/C36,0)</f>
        <v>1.2266666666666666</v>
      </c>
      <c r="F36" s="49">
        <f>SUM(F30:F34)</f>
        <v>0</v>
      </c>
      <c r="G36" s="48"/>
      <c r="H36" s="51" t="s">
        <v>26</v>
      </c>
      <c r="I36" s="49">
        <f>SUM(I30:I34)</f>
        <v>86</v>
      </c>
      <c r="J36" s="49">
        <f>SUM(J30:J34)</f>
        <v>75</v>
      </c>
      <c r="K36" s="49">
        <f>IF(K30="","",MAX(K30:K34))</f>
        <v>11</v>
      </c>
      <c r="L36" s="47">
        <f>IF(J36&gt;0,I36/J36,0)</f>
        <v>1.1466666666666667</v>
      </c>
      <c r="M36" s="49">
        <f>SUM(M30:M34)</f>
        <v>4</v>
      </c>
    </row>
    <row r="37" spans="1:25" ht="5.25" customHeight="1" x14ac:dyDescent="0.2">
      <c r="A37" s="52"/>
      <c r="B37" s="35"/>
      <c r="C37" s="35"/>
      <c r="D37" s="30"/>
      <c r="E37" s="30"/>
      <c r="F37" s="53"/>
      <c r="G37" s="54"/>
      <c r="H37" s="52"/>
      <c r="I37" s="35"/>
      <c r="J37" s="35"/>
      <c r="K37" s="35"/>
      <c r="L37" s="30"/>
      <c r="M37" s="55"/>
    </row>
    <row r="38" spans="1:25" ht="13.5" x14ac:dyDescent="0.2">
      <c r="A38" s="56" t="s">
        <v>27</v>
      </c>
      <c r="B38" s="57">
        <f>IF(Participants!G11&lt;&gt;"",Participants!G11,"")</f>
        <v>14</v>
      </c>
      <c r="C38" s="58" t="s">
        <v>31</v>
      </c>
      <c r="D38" s="59"/>
      <c r="E38" s="59"/>
      <c r="F38" s="60">
        <f>MAX(O29:S29)</f>
        <v>0</v>
      </c>
      <c r="G38" s="61"/>
      <c r="H38" s="56" t="s">
        <v>27</v>
      </c>
      <c r="I38" s="124">
        <f>IF(Participants!G15&lt;&gt;"",Participants!G15,"")</f>
        <v>12</v>
      </c>
      <c r="J38" s="58" t="s">
        <v>31</v>
      </c>
      <c r="K38" s="4"/>
      <c r="L38" s="59"/>
      <c r="M38" s="60">
        <f>MAX(U29:Y29)</f>
        <v>1.32</v>
      </c>
    </row>
    <row r="39" spans="1:25" ht="13.5" x14ac:dyDescent="0.2">
      <c r="A39" s="56" t="s">
        <v>28</v>
      </c>
      <c r="B39" s="57">
        <f>IF($S$6=0,IFERROR(VLOOKUP(C27,classement,4,FALSE),""),"")</f>
        <v>8</v>
      </c>
      <c r="C39" s="146"/>
      <c r="D39" s="147"/>
      <c r="E39" s="32"/>
      <c r="F39" s="138"/>
      <c r="G39" s="138"/>
      <c r="H39" s="56" t="s">
        <v>28</v>
      </c>
      <c r="I39" s="57">
        <f>IF($S$6=0,IFERROR(VLOOKUP(J27,classement,4,FALSE),""),"")</f>
        <v>5</v>
      </c>
      <c r="J39" s="146"/>
      <c r="K39" s="147"/>
      <c r="L39" s="32"/>
      <c r="M39" s="138"/>
    </row>
    <row r="40" spans="1:25" ht="13.5" x14ac:dyDescent="0.2">
      <c r="A40" s="56" t="s">
        <v>29</v>
      </c>
      <c r="B40" s="57">
        <f>IF($S$6=0,IFERROR(VLOOKUP(C27,classement,5,FALSE),0),"")</f>
        <v>9</v>
      </c>
      <c r="C40" s="62" t="s">
        <v>32</v>
      </c>
      <c r="D40" s="59"/>
      <c r="E40" s="31"/>
      <c r="F40" s="63"/>
      <c r="G40" s="63"/>
      <c r="H40" s="56" t="s">
        <v>29</v>
      </c>
      <c r="I40" s="57">
        <f>IF($S$6=0,IFERROR(VLOOKUP(J27,classement,5,FALSE),""),"")</f>
        <v>12</v>
      </c>
      <c r="J40" s="62" t="s">
        <v>32</v>
      </c>
      <c r="K40" s="4"/>
      <c r="L40" s="31"/>
      <c r="M40" s="63"/>
    </row>
    <row r="41" spans="1:25" ht="13.5" x14ac:dyDescent="0.2">
      <c r="A41" s="64" t="s">
        <v>30</v>
      </c>
      <c r="B41" s="139">
        <f>SUM(B38,B40)</f>
        <v>23</v>
      </c>
      <c r="C41" s="67"/>
      <c r="D41" s="140"/>
      <c r="E41" s="140"/>
      <c r="F41" s="141"/>
      <c r="G41" s="138"/>
      <c r="H41" s="64" t="s">
        <v>30</v>
      </c>
      <c r="I41" s="139">
        <f>SUM(I38,I40)</f>
        <v>24</v>
      </c>
      <c r="J41" s="66"/>
      <c r="K41" s="67"/>
      <c r="L41" s="140"/>
      <c r="M41" s="141"/>
    </row>
    <row r="42" spans="1:25" ht="12.75" customHeight="1" x14ac:dyDescent="0.2">
      <c r="A42" s="36"/>
      <c r="B42" s="38"/>
      <c r="C42" s="38"/>
      <c r="D42" s="38"/>
      <c r="E42" s="38"/>
      <c r="F42" s="38"/>
      <c r="G42" s="28"/>
      <c r="H42" s="39"/>
      <c r="I42" s="36"/>
      <c r="J42" s="38"/>
      <c r="K42" s="38"/>
      <c r="L42" s="38"/>
      <c r="M42" s="38"/>
    </row>
    <row r="43" spans="1:25" x14ac:dyDescent="0.2">
      <c r="A43" s="40" t="s">
        <v>41</v>
      </c>
      <c r="B43" s="41"/>
      <c r="C43" s="354" t="str">
        <f>IF(Participants!D12="","",Participants!D12)</f>
        <v>MOREL PATRICE</v>
      </c>
      <c r="D43" s="354"/>
      <c r="E43" s="354"/>
      <c r="F43" s="355"/>
      <c r="G43" s="80"/>
      <c r="H43" s="40" t="s">
        <v>43</v>
      </c>
      <c r="I43" s="123"/>
      <c r="J43" s="354" t="str">
        <f>IF(Participants!D16="","",Participants!D16)</f>
        <v>Joueur blanc</v>
      </c>
      <c r="K43" s="354"/>
      <c r="L43" s="354"/>
      <c r="M43" s="355"/>
    </row>
    <row r="44" spans="1:25" x14ac:dyDescent="0.2">
      <c r="A44" s="44" t="str">
        <f>IF(Participants!F12="","",Participants!F12)</f>
        <v>138381J</v>
      </c>
      <c r="B44" s="45" t="s">
        <v>24</v>
      </c>
      <c r="C44" s="356" t="str">
        <f>IF(Participants!E12="","",Participants!E12)</f>
        <v>BILLARD CLUB OSSELIEN</v>
      </c>
      <c r="D44" s="356"/>
      <c r="E44" s="356"/>
      <c r="F44" s="357"/>
      <c r="G44" s="80"/>
      <c r="H44" s="144" t="str">
        <f>IF(Participants!F16="","",Participants!F16)</f>
        <v>Sans</v>
      </c>
      <c r="I44" s="45" t="s">
        <v>24</v>
      </c>
      <c r="J44" s="364" t="str">
        <f>IF(Participants!E16="","",Participants!E16)</f>
        <v>Sans</v>
      </c>
      <c r="K44" s="364"/>
      <c r="L44" s="364"/>
      <c r="M44" s="357"/>
      <c r="O44" s="358" t="str">
        <f>C43</f>
        <v>MOREL PATRICE</v>
      </c>
      <c r="P44" s="359"/>
      <c r="Q44" s="359"/>
      <c r="R44" s="359"/>
      <c r="S44" s="360"/>
      <c r="U44" s="358" t="str">
        <f>J43</f>
        <v>Joueur blanc</v>
      </c>
      <c r="V44" s="359"/>
      <c r="W44" s="359"/>
      <c r="X44" s="359"/>
      <c r="Y44" s="360"/>
    </row>
    <row r="45" spans="1:25" ht="16.5" x14ac:dyDescent="0.2">
      <c r="A45" s="130"/>
      <c r="B45" s="126" t="s">
        <v>7</v>
      </c>
      <c r="C45" s="126" t="s">
        <v>8</v>
      </c>
      <c r="D45" s="126" t="s">
        <v>9</v>
      </c>
      <c r="E45" s="127" t="s">
        <v>11</v>
      </c>
      <c r="F45" s="113" t="s">
        <v>25</v>
      </c>
      <c r="G45" s="130"/>
      <c r="H45" s="130"/>
      <c r="I45" s="126" t="s">
        <v>7</v>
      </c>
      <c r="J45" s="126" t="s">
        <v>8</v>
      </c>
      <c r="K45" s="129" t="s">
        <v>9</v>
      </c>
      <c r="L45" s="127" t="s">
        <v>11</v>
      </c>
      <c r="M45" s="46" t="s">
        <v>25</v>
      </c>
      <c r="O45" s="236">
        <f>IF(F46&gt;0,E46,0)</f>
        <v>1.56</v>
      </c>
      <c r="P45" s="236">
        <f>IF(F47&gt;0,E47,0)</f>
        <v>0</v>
      </c>
      <c r="Q45" s="236">
        <f>IF(F48&gt;0,E48,0)</f>
        <v>0</v>
      </c>
      <c r="R45" s="236">
        <f>IF(F49&gt;0,E49,0)</f>
        <v>1.24</v>
      </c>
      <c r="S45" s="236">
        <f>IF(F50&gt;0,E50,0)</f>
        <v>1.1200000000000001</v>
      </c>
      <c r="T45" s="92"/>
      <c r="U45" s="236">
        <f>IF(M46&gt;0,L46,0)</f>
        <v>0</v>
      </c>
      <c r="V45" s="236">
        <f>IF(M47&gt;0,L47,0)</f>
        <v>0</v>
      </c>
      <c r="W45" s="236">
        <f>IF(M48&gt;0,L48,0)</f>
        <v>0</v>
      </c>
      <c r="X45" s="236">
        <f>IF(M49&gt;0,L49,0)</f>
        <v>0</v>
      </c>
      <c r="Y45" s="236">
        <f>IF(M50&gt;0,L50,0)</f>
        <v>0</v>
      </c>
    </row>
    <row r="46" spans="1:25" ht="13.5" x14ac:dyDescent="0.2">
      <c r="A46" s="200" t="str">
        <f>IF(C43='Phase de poule'!C4,'Phase de poule'!C5,      IF(C43='Phase de poule'!C5,'Phase de poule'!C4," "))</f>
        <v>CUVIER GILLES</v>
      </c>
      <c r="B46" s="149">
        <f>IFERROR(VLOOKUP(C43,tour_1,2,FALSE),0)</f>
        <v>39</v>
      </c>
      <c r="C46" s="149">
        <f>IFERROR(VLOOKUP(C43,tour_1,3,FALSE),0)</f>
        <v>25</v>
      </c>
      <c r="D46" s="149">
        <f>IFERROR(VLOOKUP(C43,tour_1,4,FALSE),0)</f>
        <v>7</v>
      </c>
      <c r="E46" s="112">
        <f>IFERROR(VLOOKUP(C43,tour_1,6,FALSE),0)</f>
        <v>1.56</v>
      </c>
      <c r="F46" s="149">
        <f>IFERROR(VLOOKUP(C43,tour_1,5,FALSE),0)</f>
        <v>2</v>
      </c>
      <c r="G46" s="81"/>
      <c r="H46" s="200" t="str">
        <f>IF(J43='Phase de poule'!C6,'Phase de poule'!C7,      IF(J43='Phase de poule'!C7,'Phase de poule'!C6," "))</f>
        <v xml:space="preserve"> </v>
      </c>
      <c r="I46" s="149">
        <f>IFERROR(VLOOKUP(J43,tour_1,2,FALSE),0)</f>
        <v>0</v>
      </c>
      <c r="J46" s="149">
        <f>IFERROR(VLOOKUP(J43,tour_1,3,FALSE),0)</f>
        <v>0</v>
      </c>
      <c r="K46" s="149">
        <f>IFERROR(VLOOKUP(J43,tour_1,4,FALSE),0)</f>
        <v>0</v>
      </c>
      <c r="L46" s="112">
        <f>IFERROR(VLOOKUP(J43,tour_1,6,FALSE),0)</f>
        <v>0</v>
      </c>
      <c r="M46" s="149">
        <f>IFERROR(VLOOKUP(J43,tour_1,5,FALSE),0)</f>
        <v>0</v>
      </c>
    </row>
    <row r="47" spans="1:25" ht="13.5" x14ac:dyDescent="0.2">
      <c r="A47" s="200" t="str">
        <f>IF(C43='Phase de poule'!C13,'Phase de poule'!C14,      IF(C43='Phase de poule'!C14,'Phase de poule'!C13," "))</f>
        <v xml:space="preserve"> </v>
      </c>
      <c r="B47" s="149">
        <f>IFERROR(VLOOKUP(C43,tour_2,2,FALSE),0)</f>
        <v>0</v>
      </c>
      <c r="C47" s="149">
        <f>IFERROR(VLOOKUP(C43,tour_2,3,FALSE),0)</f>
        <v>0</v>
      </c>
      <c r="D47" s="149">
        <f>IFERROR(VLOOKUP(C43,tour_2,4,FALSE),0)</f>
        <v>0</v>
      </c>
      <c r="E47" s="112">
        <f>IFERROR(VLOOKUP(C43,tour_2,6,FALSE),0)</f>
        <v>0</v>
      </c>
      <c r="F47" s="149">
        <f>IFERROR(VLOOKUP(C43,tour_2,5,FALSE),0)</f>
        <v>0</v>
      </c>
      <c r="G47" s="81"/>
      <c r="H47" s="200" t="str">
        <f>IF(J43='Phase de poule'!C15,'Phase de poule'!C16,      IF(J43='Phase de poule'!C16,'Phase de poule'!C15," "))</f>
        <v xml:space="preserve"> </v>
      </c>
      <c r="I47" s="149">
        <f>IFERROR(VLOOKUP(J43,tour_2,2,FALSE),0)</f>
        <v>0</v>
      </c>
      <c r="J47" s="149">
        <f>IFERROR(VLOOKUP(J43,tour_2,3,FALSE),0)</f>
        <v>0</v>
      </c>
      <c r="K47" s="149">
        <f>IFERROR(VLOOKUP(J43,tour_2,4,FALSE),0)</f>
        <v>0</v>
      </c>
      <c r="L47" s="112">
        <f>IFERROR(VLOOKUP(J43,tour_2,6,FALSE),0)</f>
        <v>0</v>
      </c>
      <c r="M47" s="149">
        <f>IFERROR(VLOOKUP(J43,tour_2,5,FALSE),0)</f>
        <v>0</v>
      </c>
    </row>
    <row r="48" spans="1:25" ht="13.5" x14ac:dyDescent="0.2">
      <c r="A48" s="200" t="str">
        <f>IF(C43='Phase de poule'!C22,'Phase de poule'!C23,      IF(C43='Phase de poule'!C23,'Phase de poule'!C22," "))</f>
        <v>GUEROUT JEAN PIERRE</v>
      </c>
      <c r="B48" s="149">
        <f>IFERROR(VLOOKUP(C43,tour_3,2,FALSE),0)</f>
        <v>0</v>
      </c>
      <c r="C48" s="149">
        <f>IFERROR(VLOOKUP(C43,tour_3,3,FALSE),0)</f>
        <v>0</v>
      </c>
      <c r="D48" s="149">
        <f>IFERROR(VLOOKUP(C43,tour_3,4,FALSE),0)</f>
        <v>0</v>
      </c>
      <c r="E48" s="112">
        <f>IFERROR(VLOOKUP(C43,tour_3,6,FALSE),0)</f>
        <v>0</v>
      </c>
      <c r="F48" s="149">
        <f>IFERROR(VLOOKUP(C43,tour_3,5,FALSE),0)</f>
        <v>2</v>
      </c>
      <c r="G48" s="81"/>
      <c r="H48" s="200" t="str">
        <f>IF(J43='Phase de poule'!C24,'Phase de poule'!C25,      IF(J43='Phase de poule'!C25,'Phase de poule'!C24," "))</f>
        <v xml:space="preserve"> </v>
      </c>
      <c r="I48" s="149">
        <f>IFERROR(VLOOKUP(J43,tour_3,2,FALSE),0)</f>
        <v>0</v>
      </c>
      <c r="J48" s="149">
        <f>IFERROR(VLOOKUP(J43,tour_3,3,FALSE),0)</f>
        <v>0</v>
      </c>
      <c r="K48" s="149">
        <f>IFERROR(VLOOKUP(J43,tour_3,4,FALSE),0)</f>
        <v>0</v>
      </c>
      <c r="L48" s="112">
        <f>IFERROR(VLOOKUP(J43,tour_3,6,FALSE),0)</f>
        <v>0</v>
      </c>
      <c r="M48" s="149">
        <f>IFERROR(VLOOKUP(J43,tour_3,5,FALSE),0)</f>
        <v>0</v>
      </c>
    </row>
    <row r="49" spans="1:34" ht="13.5" x14ac:dyDescent="0.2">
      <c r="A49" s="200" t="str">
        <f>IFERROR(VLOOKUP(C43,tour_num_4,2,FALSE),"")</f>
        <v>THORY MICHEL</v>
      </c>
      <c r="B49" s="150">
        <f>IFERROR(VLOOKUP(C43,tour_num_4,3,FALSE),0)</f>
        <v>31</v>
      </c>
      <c r="C49" s="150">
        <f>IFERROR(VLOOKUP(C43,tour_num_4,4,FALSE),0)</f>
        <v>25</v>
      </c>
      <c r="D49" s="150">
        <f>IFERROR(VLOOKUP(C43,tour_num_4,5,FALSE),0)</f>
        <v>5</v>
      </c>
      <c r="E49" s="151">
        <f>IFERROR(VLOOKUP(C43,tour_num_4,7,FALSE),0)</f>
        <v>1.24</v>
      </c>
      <c r="F49" s="149">
        <f>IFERROR(VLOOKUP(C43,tour_num_4,6,FALSE),0)</f>
        <v>2</v>
      </c>
      <c r="G49" s="81"/>
      <c r="H49" s="200" t="str">
        <f>IFERROR(VLOOKUP(J43,tour_num_4,2,FALSE),"")</f>
        <v/>
      </c>
      <c r="I49" s="150">
        <f>IFERROR(VLOOKUP(J43,tour_num_4,3,FALSE),0)</f>
        <v>0</v>
      </c>
      <c r="J49" s="150">
        <f>IFERROR(VLOOKUP(J43,tour_num_4,4,FALSE),0)</f>
        <v>0</v>
      </c>
      <c r="K49" s="150">
        <f>IFERROR(VLOOKUP(J43,tour_num_4,5,FALSE),0)</f>
        <v>0</v>
      </c>
      <c r="L49" s="151">
        <f>IFERROR(VLOOKUP(J43,tour_num_4,7,FALSE),0)</f>
        <v>0</v>
      </c>
      <c r="M49" s="149">
        <f>IFERROR(VLOOKUP(J43,tour_num_4,6,FALSE),0)</f>
        <v>0</v>
      </c>
    </row>
    <row r="50" spans="1:34" ht="13.5" x14ac:dyDescent="0.2">
      <c r="A50" s="200" t="str">
        <f>IFERROR(VLOOKUP(C43,tour_num_5,2,FALSE),"")</f>
        <v>MAZE JEAN PIERRE</v>
      </c>
      <c r="B50" s="150">
        <f>IFERROR(VLOOKUP(C43,tour_num_5,3,FALSE),0)</f>
        <v>28</v>
      </c>
      <c r="C50" s="150">
        <f>IFERROR(VLOOKUP(C43,tour_num_5,4,FALSE),0)</f>
        <v>25</v>
      </c>
      <c r="D50" s="150">
        <f>IFERROR(VLOOKUP(C43,tour_num_5,5,FALSE),0)</f>
        <v>5</v>
      </c>
      <c r="E50" s="151">
        <f>IFERROR(VLOOKUP(C43,tour_num_5,7,FALSE),0)</f>
        <v>1.1200000000000001</v>
      </c>
      <c r="F50" s="149">
        <f>IFERROR(VLOOKUP(C43,tour_num_5,6,FALSE),0)</f>
        <v>2</v>
      </c>
      <c r="G50" s="81"/>
      <c r="H50" s="200" t="str">
        <f>IFERROR(VLOOKUP(J43,tour_num_5,2,FALSE),"")</f>
        <v/>
      </c>
      <c r="I50" s="150">
        <f>IFERROR(VLOOKUP(J43,tour_num_5,3,FALSE),0)</f>
        <v>0</v>
      </c>
      <c r="J50" s="150">
        <f>IFERROR(VLOOKUP(J43,tour_num_5,4,FALSE),0)</f>
        <v>0</v>
      </c>
      <c r="K50" s="150">
        <f>IFERROR(VLOOKUP(J43,tour_num_5,5,FALSE),0)</f>
        <v>0</v>
      </c>
      <c r="L50" s="151">
        <f>IFERROR(VLOOKUP(J43,tour_num_5,7,FALSE),0)</f>
        <v>0</v>
      </c>
      <c r="M50" s="149">
        <f>IFERROR(VLOOKUP(J43,tour_num_5,6,FALSE),0)</f>
        <v>0</v>
      </c>
      <c r="AD50" s="242" t="s">
        <v>1370</v>
      </c>
      <c r="AF50" s="153">
        <f>Participants!I4</f>
        <v>10</v>
      </c>
    </row>
    <row r="51" spans="1:34" ht="3.75" customHeight="1" x14ac:dyDescent="0.2">
      <c r="A51" s="70"/>
      <c r="B51" s="71"/>
      <c r="C51" s="71"/>
      <c r="D51" s="72"/>
      <c r="E51" s="73"/>
      <c r="F51" s="69"/>
      <c r="G51" s="81"/>
      <c r="H51" s="130"/>
      <c r="I51" s="76"/>
      <c r="J51" s="77"/>
      <c r="K51" s="77"/>
      <c r="L51" s="78"/>
      <c r="M51" s="79"/>
    </row>
    <row r="52" spans="1:34" ht="13.5" x14ac:dyDescent="0.2">
      <c r="A52" s="51" t="s">
        <v>26</v>
      </c>
      <c r="B52" s="49">
        <f>SUM(B46:B50)</f>
        <v>98</v>
      </c>
      <c r="C52" s="49">
        <f>SUM(C46:C50)</f>
        <v>75</v>
      </c>
      <c r="D52" s="49">
        <f>MAX(D46:D50)</f>
        <v>7</v>
      </c>
      <c r="E52" s="47">
        <f>IF(C52&gt;0,B52/C52,0)</f>
        <v>1.3066666666666666</v>
      </c>
      <c r="F52" s="49">
        <f>SUM(F46:F50)</f>
        <v>8</v>
      </c>
      <c r="G52" s="81"/>
      <c r="H52" s="51" t="s">
        <v>26</v>
      </c>
      <c r="I52" s="49">
        <f>SUM(I46:I50)</f>
        <v>0</v>
      </c>
      <c r="J52" s="49">
        <f>SUM(J46:J50)</f>
        <v>0</v>
      </c>
      <c r="K52" s="49">
        <f>IF(K46="","",MAX(K46:K50))</f>
        <v>0</v>
      </c>
      <c r="L52" s="47">
        <f>IF(J52&gt;0,I52/J52,0)</f>
        <v>0</v>
      </c>
      <c r="M52" s="49">
        <f>SUM(M46:M50)</f>
        <v>0</v>
      </c>
    </row>
    <row r="53" spans="1:34" ht="5.25" customHeight="1" x14ac:dyDescent="0.2">
      <c r="A53" s="52"/>
      <c r="B53" s="35"/>
      <c r="C53" s="35"/>
      <c r="D53" s="30"/>
      <c r="E53" s="30"/>
      <c r="F53" s="53"/>
      <c r="G53" s="52"/>
      <c r="H53" s="52"/>
      <c r="I53" s="35"/>
      <c r="J53" s="35"/>
      <c r="K53" s="35"/>
      <c r="L53" s="30"/>
      <c r="M53" s="55"/>
    </row>
    <row r="54" spans="1:34" ht="13.5" x14ac:dyDescent="0.2">
      <c r="A54" s="56" t="s">
        <v>27</v>
      </c>
      <c r="B54" s="57">
        <f>IF(Participants!G12&lt;&gt;"",Participants!G12,"")</f>
        <v>8</v>
      </c>
      <c r="C54" s="58" t="s">
        <v>31</v>
      </c>
      <c r="D54" s="59"/>
      <c r="E54" s="59"/>
      <c r="F54" s="60">
        <f>MAX(O45:S45)</f>
        <v>1.56</v>
      </c>
      <c r="G54" s="82"/>
      <c r="H54" s="56" t="s">
        <v>27</v>
      </c>
      <c r="I54" s="57" t="str">
        <f>IF(Participants!G16&lt;&gt;"",Participants!G16,"")</f>
        <v/>
      </c>
      <c r="J54" s="58" t="s">
        <v>31</v>
      </c>
      <c r="K54" s="4"/>
      <c r="L54" s="59"/>
      <c r="M54" s="60">
        <f>MAX(U45:Y45)</f>
        <v>0</v>
      </c>
      <c r="AD54" s="376" t="s">
        <v>1366</v>
      </c>
      <c r="AE54" s="376"/>
      <c r="AF54" s="376"/>
      <c r="AG54" s="240" t="s">
        <v>1367</v>
      </c>
      <c r="AH54" s="240" t="s">
        <v>7</v>
      </c>
    </row>
    <row r="55" spans="1:34" ht="13.5" x14ac:dyDescent="0.2">
      <c r="A55" s="56" t="s">
        <v>28</v>
      </c>
      <c r="B55" s="57">
        <f>IF($S$6=0,IFERROR(VLOOKUP(C43,classement,4,FALSE),""),"")</f>
        <v>1</v>
      </c>
      <c r="C55" s="146"/>
      <c r="D55" s="147"/>
      <c r="E55" s="361" t="str">
        <f>IF(Participants!$H12&lt;&gt;"",Participants!$H12,"")</f>
        <v/>
      </c>
      <c r="F55" s="362"/>
      <c r="G55" s="130"/>
      <c r="H55" s="56" t="s">
        <v>28</v>
      </c>
      <c r="I55" s="57" t="str">
        <f>IF($S$6=0,IFERROR(VLOOKUP(J43,classement,4,FALSE),""),"")</f>
        <v/>
      </c>
      <c r="J55" s="146"/>
      <c r="K55" s="147"/>
      <c r="L55" s="361" t="str">
        <f>IF(Participants!$H16&lt;&gt;"",Participants!$H16,"")</f>
        <v>Excusé</v>
      </c>
      <c r="M55" s="362"/>
      <c r="AD55" s="375" t="str">
        <f>IF('Phase finale'!H13&gt;'Phase finale'!H14,'Phase finale'!C13,'Phase finale'!C14)</f>
        <v>MOREL PATRICE</v>
      </c>
      <c r="AE55" s="375"/>
      <c r="AF55" s="375"/>
      <c r="AG55" s="241">
        <v>1</v>
      </c>
      <c r="AH55" s="241">
        <v>20</v>
      </c>
    </row>
    <row r="56" spans="1:34" ht="13.5" x14ac:dyDescent="0.2">
      <c r="A56" s="56" t="s">
        <v>29</v>
      </c>
      <c r="B56" s="57">
        <f>IF($S$6=0,IFERROR(VLOOKUP(C43,classement,5,FALSE),0),"")</f>
        <v>20</v>
      </c>
      <c r="C56" s="62" t="s">
        <v>32</v>
      </c>
      <c r="D56" s="59"/>
      <c r="E56" s="31"/>
      <c r="F56" s="63"/>
      <c r="G56" s="83"/>
      <c r="H56" s="56" t="s">
        <v>29</v>
      </c>
      <c r="I56" s="57">
        <f>IF($S$6=0,IFERROR(VLOOKUP(J43,classement,5,FALSE),0),"")</f>
        <v>0</v>
      </c>
      <c r="J56" s="62" t="s">
        <v>32</v>
      </c>
      <c r="K56" s="4"/>
      <c r="L56" s="31"/>
      <c r="M56" s="63"/>
      <c r="AD56" s="353" t="str">
        <f>IF('Phase finale'!H14&gt;'Phase finale'!H13,'Phase finale'!C13,'Phase finale'!C14)</f>
        <v>MAZE JEAN PIERRE</v>
      </c>
      <c r="AE56" s="353"/>
      <c r="AF56" s="353"/>
      <c r="AG56" s="155">
        <v>2</v>
      </c>
      <c r="AH56" s="155">
        <v>18</v>
      </c>
    </row>
    <row r="57" spans="1:34" ht="13.5" x14ac:dyDescent="0.2">
      <c r="A57" s="64" t="s">
        <v>30</v>
      </c>
      <c r="B57" s="139">
        <f>SUM(B54,B56)</f>
        <v>28</v>
      </c>
      <c r="C57" s="67"/>
      <c r="D57" s="140"/>
      <c r="E57" s="140"/>
      <c r="F57" s="141"/>
      <c r="G57" s="130"/>
      <c r="H57" s="64" t="s">
        <v>30</v>
      </c>
      <c r="I57" s="139">
        <f>SUM(I54,I56)</f>
        <v>0</v>
      </c>
      <c r="J57" s="66"/>
      <c r="K57" s="67"/>
      <c r="L57" s="140"/>
      <c r="M57" s="141"/>
      <c r="AD57" s="353" t="str">
        <f>IF('Phase finale'!H15&gt;'Phase finale'!H16,'Phase finale'!C15,'Phase finale'!C16)</f>
        <v>THORY MICHEL</v>
      </c>
      <c r="AE57" s="353"/>
      <c r="AF57" s="353"/>
      <c r="AG57" s="155">
        <v>3</v>
      </c>
      <c r="AH57" s="155">
        <v>16</v>
      </c>
    </row>
    <row r="58" spans="1:34" x14ac:dyDescent="0.2">
      <c r="A58" s="38"/>
      <c r="B58" s="38"/>
      <c r="C58" s="38"/>
      <c r="D58" s="38"/>
      <c r="E58" s="38"/>
      <c r="F58" s="38"/>
      <c r="G58" s="38"/>
      <c r="H58" s="39"/>
      <c r="I58" s="38"/>
      <c r="J58" s="38"/>
      <c r="K58" s="38"/>
      <c r="L58" s="38"/>
      <c r="M58" s="38"/>
      <c r="AD58" s="353" t="str">
        <f>IF('Phase finale'!H16&gt;'Phase finale'!H15,'Phase finale'!C15,'Phase finale'!C16)</f>
        <v>VERDREL DIDIER</v>
      </c>
      <c r="AE58" s="353"/>
      <c r="AF58" s="353"/>
      <c r="AG58" s="155">
        <v>4</v>
      </c>
      <c r="AH58" s="155">
        <v>14</v>
      </c>
    </row>
    <row r="59" spans="1:34" ht="13.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AD59" s="353" t="str">
        <f>IF('Phase finale'!H17&gt;'Phase finale'!H18,'Phase finale'!C17,'Phase finale'!C18)</f>
        <v>FAGOT ADRIEN</v>
      </c>
      <c r="AE59" s="353"/>
      <c r="AF59" s="353"/>
      <c r="AG59" s="155">
        <v>5</v>
      </c>
      <c r="AH59" s="155">
        <v>12</v>
      </c>
    </row>
    <row r="60" spans="1:3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AD60" s="353" t="str">
        <f>IF('Phase finale'!H18&gt;'Phase finale'!H17,'Phase finale'!C17,'Phase finale'!C18)</f>
        <v>LEBOURGEOIS PHILIPPE</v>
      </c>
      <c r="AE60" s="353"/>
      <c r="AF60" s="353"/>
      <c r="AG60" s="155">
        <v>6</v>
      </c>
      <c r="AH60" s="155">
        <v>11</v>
      </c>
    </row>
    <row r="61" spans="1:3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AD61" s="353" t="str">
        <f>IF('Phase finale'!H19&gt;'Phase finale'!H20,'Phase finale'!C19,'Phase finale'!C20)</f>
        <v>PREVOST ROGER</v>
      </c>
      <c r="AE61" s="353"/>
      <c r="AF61" s="353"/>
      <c r="AG61" s="155">
        <v>7</v>
      </c>
      <c r="AH61" s="155">
        <v>10</v>
      </c>
    </row>
    <row r="62" spans="1:34" ht="13.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AD62" s="353" t="str">
        <f>IF('Phase finale'!H20&gt;'Phase finale'!H19,'Phase finale'!C19,'Phase finale'!C20)</f>
        <v>CUVIER GILLES</v>
      </c>
      <c r="AE62" s="353"/>
      <c r="AF62" s="353"/>
      <c r="AG62" s="155">
        <v>8</v>
      </c>
      <c r="AH62" s="155">
        <v>9</v>
      </c>
    </row>
    <row r="63" spans="1:34" ht="13.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AD63" s="353" t="str">
        <f>IF('Phase finale'!H8&gt;'Phase finale'!H9,'Phase finale'!C8,'Phase finale'!C9)</f>
        <v>GERVAIS PHILIPPE</v>
      </c>
      <c r="AE63" s="353"/>
      <c r="AF63" s="353"/>
      <c r="AG63" s="155">
        <v>9</v>
      </c>
      <c r="AH63" s="155">
        <v>8</v>
      </c>
    </row>
    <row r="64" spans="1:34" ht="12.75" customHeight="1" x14ac:dyDescent="0.2">
      <c r="A64" s="40" t="s">
        <v>35</v>
      </c>
      <c r="B64" s="41"/>
      <c r="C64" s="354" t="str">
        <f>IF(Participants!D18="","",Participants!D18)</f>
        <v>PREVOST ROGER</v>
      </c>
      <c r="D64" s="354"/>
      <c r="E64" s="354"/>
      <c r="F64" s="355"/>
      <c r="G64" s="4"/>
      <c r="H64" s="40" t="s">
        <v>1341</v>
      </c>
      <c r="I64" s="41"/>
      <c r="J64" s="354" t="str">
        <f>IF(Participants!D22="","",Participants!D22)</f>
        <v>VERDREL DIDIER</v>
      </c>
      <c r="K64" s="354"/>
      <c r="L64" s="354"/>
      <c r="M64" s="355"/>
      <c r="AD64" s="353" t="str">
        <f>IF('Phase finale'!H9&gt;'Phase finale'!H8,'Phase finale'!C8,'Phase finale'!C9)</f>
        <v>GUEROUT JEAN PIERRE</v>
      </c>
      <c r="AE64" s="353"/>
      <c r="AF64" s="353"/>
      <c r="AG64" s="155">
        <v>10</v>
      </c>
      <c r="AH64" s="155">
        <v>7</v>
      </c>
    </row>
    <row r="65" spans="1:34" x14ac:dyDescent="0.2">
      <c r="A65" s="44" t="str">
        <f>IF(Participants!F18="","",Participants!F18)</f>
        <v>131485D</v>
      </c>
      <c r="B65" s="45" t="s">
        <v>24</v>
      </c>
      <c r="C65" s="356" t="str">
        <f>IF(Participants!E18="","",Participants!E18)</f>
        <v>BILLARD CLUB DE SAINT NICOLAS</v>
      </c>
      <c r="D65" s="356"/>
      <c r="E65" s="356"/>
      <c r="F65" s="357"/>
      <c r="G65" s="4"/>
      <c r="H65" s="44" t="str">
        <f>IF(Participants!F22="","",Participants!F22)</f>
        <v>139912G</v>
      </c>
      <c r="I65" s="45" t="s">
        <v>24</v>
      </c>
      <c r="J65" s="356" t="str">
        <f>IF(Participants!E22="","",Participants!E22)</f>
        <v>BILLARD CLUB DE SAINT NICOLAS</v>
      </c>
      <c r="K65" s="356"/>
      <c r="L65" s="356"/>
      <c r="M65" s="357"/>
      <c r="O65" s="358" t="str">
        <f>C64</f>
        <v>PREVOST ROGER</v>
      </c>
      <c r="P65" s="359"/>
      <c r="Q65" s="359"/>
      <c r="R65" s="359"/>
      <c r="S65" s="360"/>
      <c r="U65" s="358" t="str">
        <f>J64</f>
        <v>VERDREL DIDIER</v>
      </c>
      <c r="V65" s="359"/>
      <c r="W65" s="359"/>
      <c r="X65" s="359"/>
      <c r="Y65" s="360"/>
      <c r="AD65" s="353" t="str">
        <f>IF(AF50=11,Classement!N37,IF('Phase finale'!H10&gt;'Phase finale'!H11,'Phase finale'!C10,'Phase finale'!C11))</f>
        <v/>
      </c>
      <c r="AE65" s="353"/>
      <c r="AF65" s="353"/>
      <c r="AG65" s="155">
        <v>11</v>
      </c>
      <c r="AH65" s="155">
        <v>6</v>
      </c>
    </row>
    <row r="66" spans="1:34" ht="16.5" customHeight="1" x14ac:dyDescent="0.2">
      <c r="A66" s="125"/>
      <c r="B66" s="126" t="s">
        <v>7</v>
      </c>
      <c r="C66" s="126" t="s">
        <v>8</v>
      </c>
      <c r="D66" s="129" t="s">
        <v>9</v>
      </c>
      <c r="E66" s="127" t="s">
        <v>11</v>
      </c>
      <c r="F66" s="46" t="s">
        <v>25</v>
      </c>
      <c r="G66" s="4"/>
      <c r="H66" s="125"/>
      <c r="I66" s="126" t="s">
        <v>7</v>
      </c>
      <c r="J66" s="126" t="s">
        <v>8</v>
      </c>
      <c r="K66" s="129" t="s">
        <v>9</v>
      </c>
      <c r="L66" s="127" t="s">
        <v>11</v>
      </c>
      <c r="M66" s="46" t="s">
        <v>25</v>
      </c>
      <c r="O66" s="236">
        <f>IF(F67&gt;0,E67,0)</f>
        <v>0</v>
      </c>
      <c r="P66" s="236">
        <f>IF(F68&gt;0,E68,0)</f>
        <v>0</v>
      </c>
      <c r="Q66" s="236">
        <f>IF(F69&gt;0,E69,0)</f>
        <v>0</v>
      </c>
      <c r="R66" s="236">
        <f>IF(F70&gt;0,E70,0)</f>
        <v>0</v>
      </c>
      <c r="S66" s="236">
        <f>IF(F71&gt;0,E71,0)</f>
        <v>1.24</v>
      </c>
      <c r="U66" s="236">
        <f>IF(M67&gt;0,L67,0)</f>
        <v>2.4</v>
      </c>
      <c r="V66" s="236">
        <f>IF(M68&gt;0,L68,0)</f>
        <v>2.6086956521739131</v>
      </c>
      <c r="W66" s="236">
        <f>IF(M69&gt;0,L69,0)</f>
        <v>0</v>
      </c>
      <c r="X66" s="236">
        <f>IF(M70&gt;0,L70,0)</f>
        <v>0</v>
      </c>
      <c r="Y66" s="236">
        <f>IF(M71&gt;0,L71,0)</f>
        <v>0</v>
      </c>
      <c r="AD66" s="374" t="str">
        <f>IF(AF50=12,IF('Phase finale'!H11&gt;'Phase finale'!H10,'Phase finale'!C10,'Phase finale'!C11),"")</f>
        <v/>
      </c>
      <c r="AE66" s="374"/>
      <c r="AF66" s="374"/>
      <c r="AG66" s="156">
        <v>12</v>
      </c>
      <c r="AH66" s="156">
        <v>5</v>
      </c>
    </row>
    <row r="67" spans="1:34" ht="12.75" customHeight="1" x14ac:dyDescent="0.2">
      <c r="A67" s="200" t="str">
        <f>IF(C64='Phase de poule'!C8,'Phase de poule'!C9,      IF(C64='Phase de poule'!C9,'Phase de poule'!C8," "))</f>
        <v xml:space="preserve"> </v>
      </c>
      <c r="B67" s="149">
        <f>IFERROR(VLOOKUP(C64,tour_1,2,FALSE),0)</f>
        <v>0</v>
      </c>
      <c r="C67" s="149">
        <f>IFERROR(VLOOKUP(C64,tour_1,3,FALSE),0)</f>
        <v>0</v>
      </c>
      <c r="D67" s="149">
        <f>IFERROR(VLOOKUP(C64,tour_1,4,FALSE),0)</f>
        <v>0</v>
      </c>
      <c r="E67" s="112">
        <f>IFERROR(VLOOKUP(C64,tour_1,6,FALSE),0)</f>
        <v>0</v>
      </c>
      <c r="F67" s="149">
        <f>IFERROR(VLOOKUP(C64,tour_1,5,FALSE),0)</f>
        <v>0</v>
      </c>
      <c r="G67" s="4"/>
      <c r="H67" s="200" t="str">
        <f>IF(J64='Phase de poule'!C10,'Phase de poule'!C11,      IF(J64='Phase de poule'!C11,'Phase de poule'!C10," "))</f>
        <v>GERVAIS PHILIPPE</v>
      </c>
      <c r="I67" s="149">
        <f>IFERROR(VLOOKUP(J64,tour_1,2,FALSE),0)</f>
        <v>60</v>
      </c>
      <c r="J67" s="149">
        <f>IFERROR(VLOOKUP(J64,tour_1,3,FALSE),0)</f>
        <v>25</v>
      </c>
      <c r="K67" s="149">
        <f>IFERROR(VLOOKUP(J64,tour_1,4,FALSE),0)</f>
        <v>10</v>
      </c>
      <c r="L67" s="112">
        <f>IFERROR(VLOOKUP(J64,tour_1,6,FALSE),0)</f>
        <v>2.4</v>
      </c>
      <c r="M67" s="149">
        <f>IFERROR(VLOOKUP(J64,tour_1,5,FALSE),0)</f>
        <v>2</v>
      </c>
    </row>
    <row r="68" spans="1:34" ht="12.75" customHeight="1" x14ac:dyDescent="0.2">
      <c r="A68" s="200" t="str">
        <f>IF(C64='Phase de poule'!C17,'Phase de poule'!C18,      IF(C64='Phase de poule'!C18,'Phase de poule'!C17," "))</f>
        <v>LEBOURGEOIS PHILIPPE</v>
      </c>
      <c r="B68" s="149">
        <f>IFERROR(VLOOKUP(C64,tour_2,2,FALSE),0)</f>
        <v>32</v>
      </c>
      <c r="C68" s="149">
        <f>IFERROR(VLOOKUP(C64,tour_2,3,FALSE),0)</f>
        <v>25</v>
      </c>
      <c r="D68" s="149">
        <f>IFERROR(VLOOKUP(C64,tour_2,4,FALSE),0)</f>
        <v>6</v>
      </c>
      <c r="E68" s="112">
        <f>IFERROR(VLOOKUP(C64,tour_2,6,FALSE),0)</f>
        <v>1.28</v>
      </c>
      <c r="F68" s="149">
        <f>IFERROR(VLOOKUP(C64,tour_2,5,FALSE),0)</f>
        <v>0</v>
      </c>
      <c r="G68" s="4"/>
      <c r="H68" s="200" t="str">
        <f>IF(J64='Phase de poule'!C19,'Phase de poule'!C20,      IF(J65='Phase de poule'!C20,'Phase de poule'!C19," "))</f>
        <v>GERVAIS PHILIPPE</v>
      </c>
      <c r="I68" s="149">
        <f>IFERROR(VLOOKUP(J64,tour_2,2,FALSE),0)</f>
        <v>60</v>
      </c>
      <c r="J68" s="149">
        <f>IFERROR(VLOOKUP(J64,tour_2,3,FALSE),0)</f>
        <v>23</v>
      </c>
      <c r="K68" s="149">
        <f>IFERROR(VLOOKUP(J64,tour_2,4,FALSE),0)</f>
        <v>17</v>
      </c>
      <c r="L68" s="112">
        <f>IFERROR(VLOOKUP(J64,tour_2,6,FALSE),0)</f>
        <v>2.6086956521739131</v>
      </c>
      <c r="M68" s="149">
        <f>IFERROR(VLOOKUP(J64,tour_2,5,FALSE),0)</f>
        <v>2</v>
      </c>
    </row>
    <row r="69" spans="1:34" x14ac:dyDescent="0.2">
      <c r="A69" s="200" t="str">
        <f>IF(C64='Phase de poule'!C26,'Phase de poule'!C27,      IF(C64='Phase de poule'!C27,'Phase de poule'!C26," "))</f>
        <v>THORY MICHEL</v>
      </c>
      <c r="B69" s="149">
        <f>IFERROR(VLOOKUP(C64,tour_3,2,FALSE),0)</f>
        <v>26</v>
      </c>
      <c r="C69" s="149">
        <f>IFERROR(VLOOKUP(C64,tour_3,3,FALSE),0)</f>
        <v>25</v>
      </c>
      <c r="D69" s="149">
        <f>IFERROR(VLOOKUP(C64,tour_3,4,FALSE),0)</f>
        <v>5</v>
      </c>
      <c r="E69" s="112">
        <f>IFERROR(VLOOKUP(C64,tour_3,6,FALSE),0)</f>
        <v>1.04</v>
      </c>
      <c r="F69" s="149">
        <f>IFERROR(VLOOKUP(C64,tour_3,5,FALSE),0)</f>
        <v>0</v>
      </c>
      <c r="G69" s="4"/>
      <c r="H69" s="200" t="str">
        <f>IF(J64='Phase de poule'!C28,'Phase de poule'!C29,      IF(J64='Phase de poule'!C29,'Phase de poule'!C28," "))</f>
        <v xml:space="preserve"> </v>
      </c>
      <c r="I69" s="149">
        <f>IFERROR(VLOOKUP(J64,tour_3,2,FALSE),0)</f>
        <v>0</v>
      </c>
      <c r="J69" s="149">
        <f>IFERROR(VLOOKUP(J64,tour_3,3,FALSE),0)</f>
        <v>0</v>
      </c>
      <c r="K69" s="149">
        <f>IFERROR(VLOOKUP(J64,tour_3,4,FALSE),0)</f>
        <v>0</v>
      </c>
      <c r="L69" s="112">
        <f>IFERROR(VLOOKUP(J64,tour_3,6,FALSE),0)</f>
        <v>0</v>
      </c>
      <c r="M69" s="149">
        <f>IFERROR(VLOOKUP(J64,tour_3,5,FALSE),0)</f>
        <v>0</v>
      </c>
    </row>
    <row r="70" spans="1:34" x14ac:dyDescent="0.2">
      <c r="A70" s="200" t="str">
        <f>IFERROR(VLOOKUP(C64,tour_num_4,2,FALSE),"")</f>
        <v/>
      </c>
      <c r="B70" s="150">
        <f>IFERROR(VLOOKUP(C64,tour_num_4,3,FALSE),0)</f>
        <v>0</v>
      </c>
      <c r="C70" s="150">
        <f>IFERROR(VLOOKUP(C64,tour_num_4,4,FALSE),0)</f>
        <v>0</v>
      </c>
      <c r="D70" s="150">
        <f>IFERROR(VLOOKUP(C64,tour_num_4,5,FALSE),0)</f>
        <v>0</v>
      </c>
      <c r="E70" s="151">
        <f>IFERROR(VLOOKUP(C64,tour_num_4,7,FALSE),0)</f>
        <v>0</v>
      </c>
      <c r="F70" s="149">
        <f>IFERROR(VLOOKUP(C64,tour_num_4,6,FALSE),0)</f>
        <v>0</v>
      </c>
      <c r="G70" s="4"/>
      <c r="H70" s="200" t="str">
        <f>IFERROR(VLOOKUP(J64,tour_num_4,2,FALSE),"")</f>
        <v>MAZE JEAN PIERRE</v>
      </c>
      <c r="I70" s="150">
        <f>IFERROR(VLOOKUP(J64,tour_num_4,3,FALSE),0)</f>
        <v>19</v>
      </c>
      <c r="J70" s="150">
        <f>IFERROR(VLOOKUP(J64,tour_num_4,4,FALSE),0)</f>
        <v>25</v>
      </c>
      <c r="K70" s="150">
        <f>IFERROR(VLOOKUP(J64,tour_num_4,5,FALSE),0)</f>
        <v>3</v>
      </c>
      <c r="L70" s="151">
        <f>IFERROR(VLOOKUP(J64,tour_num_4,7,FALSE),0)</f>
        <v>0.76</v>
      </c>
      <c r="M70" s="149">
        <f>IFERROR(VLOOKUP(J64,tour_num_4,6,FALSE),0)</f>
        <v>0</v>
      </c>
    </row>
    <row r="71" spans="1:34" ht="12.75" customHeight="1" x14ac:dyDescent="0.2">
      <c r="A71" s="200" t="str">
        <f>IFERROR(VLOOKUP(C64,tour_num_5,2,FALSE),"")</f>
        <v>CUVIER GILLES</v>
      </c>
      <c r="B71" s="150">
        <f>IFERROR(VLOOKUP(C64,tour_num_5,3,FALSE),0)</f>
        <v>31</v>
      </c>
      <c r="C71" s="150">
        <f>IFERROR(VLOOKUP(C64,tour_num_5,4,FALSE),0)</f>
        <v>25</v>
      </c>
      <c r="D71" s="150">
        <f>IFERROR(VLOOKUP(C64,tour_num_5,5,FALSE),0)</f>
        <v>4</v>
      </c>
      <c r="E71" s="151">
        <f>IFERROR(VLOOKUP(C64,tour_num_5,7,FALSE),0)</f>
        <v>1.24</v>
      </c>
      <c r="F71" s="149">
        <f>IFERROR(VLOOKUP(C64,tour_num_5,6,FALSE),0)</f>
        <v>2</v>
      </c>
      <c r="G71" s="4"/>
      <c r="H71" s="200" t="str">
        <f>IFERROR(VLOOKUP(J64,tour_num_5,2,FALSE),"")</f>
        <v>THORY MICHEL</v>
      </c>
      <c r="I71" s="150">
        <f>IFERROR(VLOOKUP(J64,tour_num_5,3,FALSE),0)</f>
        <v>32</v>
      </c>
      <c r="J71" s="150">
        <f>IFERROR(VLOOKUP(J64,tour_num_5,4,FALSE),0)</f>
        <v>25</v>
      </c>
      <c r="K71" s="150">
        <f>IFERROR(VLOOKUP(J64,tour_num_5,5,FALSE),0)</f>
        <v>11</v>
      </c>
      <c r="L71" s="151">
        <f>IFERROR(VLOOKUP(J64,tour_num_5,7,FALSE),0)</f>
        <v>1.28</v>
      </c>
      <c r="M71" s="149">
        <f>IFERROR(VLOOKUP(J64,tour_num_5,6,FALSE),0)</f>
        <v>0</v>
      </c>
      <c r="U71" s="154"/>
    </row>
    <row r="72" spans="1:34" ht="3.75" customHeight="1" x14ac:dyDescent="0.2">
      <c r="A72" s="130"/>
      <c r="B72" s="131"/>
      <c r="C72" s="131"/>
      <c r="D72" s="131"/>
      <c r="E72" s="145"/>
      <c r="F72" s="132"/>
      <c r="G72" s="4"/>
      <c r="H72" s="130"/>
      <c r="I72" s="131"/>
      <c r="J72" s="131"/>
      <c r="K72" s="131"/>
      <c r="L72" s="145"/>
      <c r="M72" s="132"/>
    </row>
    <row r="73" spans="1:34" x14ac:dyDescent="0.2">
      <c r="A73" s="51" t="s">
        <v>26</v>
      </c>
      <c r="B73" s="49">
        <f>SUM(B67:B71)</f>
        <v>89</v>
      </c>
      <c r="C73" s="49">
        <f>SUM(C67:C71)</f>
        <v>75</v>
      </c>
      <c r="D73" s="49">
        <f>IF(D67="","",MAX(D67:D71))</f>
        <v>6</v>
      </c>
      <c r="E73" s="47">
        <f>IF(C73&gt;0,B73/C73,0)</f>
        <v>1.1866666666666668</v>
      </c>
      <c r="F73" s="49">
        <f>SUM(F67:F71)</f>
        <v>2</v>
      </c>
      <c r="G73" s="4"/>
      <c r="H73" s="51" t="s">
        <v>26</v>
      </c>
      <c r="I73" s="49">
        <f>SUM(I67:I71)</f>
        <v>171</v>
      </c>
      <c r="J73" s="49">
        <f>SUM(J67:J71)</f>
        <v>98</v>
      </c>
      <c r="K73" s="49">
        <f>IF(K67="","",MAX(K67:K71))</f>
        <v>17</v>
      </c>
      <c r="L73" s="47">
        <f>IF(J73&gt;0,I73/J73,0)</f>
        <v>1.7448979591836735</v>
      </c>
      <c r="M73" s="49">
        <f>SUM(M67:M71)</f>
        <v>4</v>
      </c>
    </row>
    <row r="74" spans="1:34" ht="4.5" customHeight="1" x14ac:dyDescent="0.2">
      <c r="A74" s="52"/>
      <c r="B74" s="35"/>
      <c r="C74" s="35"/>
      <c r="D74" s="30"/>
      <c r="E74" s="35"/>
      <c r="F74" s="53"/>
      <c r="G74" s="4"/>
      <c r="H74" s="52"/>
      <c r="I74" s="35"/>
      <c r="J74" s="35"/>
      <c r="K74" s="30"/>
      <c r="L74" s="35"/>
      <c r="M74" s="53"/>
    </row>
    <row r="75" spans="1:34" ht="13.5" x14ac:dyDescent="0.2">
      <c r="A75" s="56" t="s">
        <v>27</v>
      </c>
      <c r="B75" s="57">
        <f>IF(Participants!G18&lt;&gt;"",Participants!G18,"")</f>
        <v>30</v>
      </c>
      <c r="C75" s="58" t="s">
        <v>31</v>
      </c>
      <c r="D75" s="59"/>
      <c r="E75" s="59"/>
      <c r="F75" s="60">
        <f>MAX(O66:S66)</f>
        <v>1.24</v>
      </c>
      <c r="G75" s="4"/>
      <c r="H75" s="56" t="s">
        <v>27</v>
      </c>
      <c r="I75" s="57">
        <f>IF(Participants!G22&lt;&gt;"",Participants!G22,"")</f>
        <v>28</v>
      </c>
      <c r="J75" s="58" t="s">
        <v>31</v>
      </c>
      <c r="K75" s="59"/>
      <c r="L75" s="59"/>
      <c r="M75" s="60">
        <f>MAX(U66:Y66)</f>
        <v>2.6086956521739131</v>
      </c>
    </row>
    <row r="76" spans="1:34" ht="13.5" x14ac:dyDescent="0.2">
      <c r="A76" s="56" t="s">
        <v>28</v>
      </c>
      <c r="B76" s="57">
        <f>IF($S$6=0,IFERROR(VLOOKUP(C64,classement,4,FALSE),""),"")</f>
        <v>7</v>
      </c>
      <c r="C76" s="146"/>
      <c r="D76" s="147"/>
      <c r="E76" s="32"/>
      <c r="F76" s="138"/>
      <c r="G76" s="4"/>
      <c r="H76" s="56" t="s">
        <v>28</v>
      </c>
      <c r="I76" s="57">
        <f>IF($S$6=0,IFERROR(VLOOKUP(J64,classement,4,FALSE),""),"")</f>
        <v>4</v>
      </c>
      <c r="J76" s="146"/>
      <c r="K76" s="147"/>
      <c r="L76" s="32"/>
      <c r="M76" s="138"/>
    </row>
    <row r="77" spans="1:34" ht="13.5" x14ac:dyDescent="0.2">
      <c r="A77" s="56" t="s">
        <v>29</v>
      </c>
      <c r="B77" s="57">
        <f>IF($S$6=0,IFERROR(VLOOKUP(C64,classement,5,FALSE),0),"")</f>
        <v>10</v>
      </c>
      <c r="C77" s="62" t="s">
        <v>32</v>
      </c>
      <c r="D77" s="59"/>
      <c r="E77" s="31"/>
      <c r="F77" s="63"/>
      <c r="G77" s="4"/>
      <c r="H77" s="56" t="s">
        <v>29</v>
      </c>
      <c r="I77" s="57">
        <f>IF($S$6=0,IFERROR(VLOOKUP(J64,classement,5,FALSE),0),"")</f>
        <v>14</v>
      </c>
      <c r="J77" s="62" t="s">
        <v>32</v>
      </c>
      <c r="K77" s="59"/>
      <c r="L77" s="31"/>
      <c r="M77" s="63"/>
    </row>
    <row r="78" spans="1:34" x14ac:dyDescent="0.2">
      <c r="A78" s="64" t="s">
        <v>30</v>
      </c>
      <c r="B78" s="139">
        <f>SUM(B75,B77)</f>
        <v>40</v>
      </c>
      <c r="C78" s="65"/>
      <c r="D78" s="140"/>
      <c r="E78" s="140"/>
      <c r="F78" s="141"/>
      <c r="G78" s="4"/>
      <c r="H78" s="64" t="s">
        <v>30</v>
      </c>
      <c r="I78" s="139">
        <f>SUM(I75,I77)</f>
        <v>42</v>
      </c>
      <c r="J78" s="65"/>
      <c r="K78" s="140"/>
      <c r="L78" s="140"/>
      <c r="M78" s="141"/>
    </row>
    <row r="79" spans="1:34" x14ac:dyDescent="0.2">
      <c r="A79" s="68"/>
      <c r="B79" s="38"/>
      <c r="C79" s="38"/>
      <c r="D79" s="38"/>
      <c r="E79" s="38"/>
      <c r="F79" s="38"/>
      <c r="G79" s="4"/>
      <c r="H79" s="68"/>
      <c r="I79" s="38"/>
      <c r="J79" s="38"/>
      <c r="K79" s="38"/>
      <c r="L79" s="38"/>
      <c r="M79" s="38"/>
    </row>
    <row r="80" spans="1:34" x14ac:dyDescent="0.2">
      <c r="A80" s="40" t="s">
        <v>44</v>
      </c>
      <c r="B80" s="41"/>
      <c r="C80" s="354" t="str">
        <f>IF(Participants!D19="","",Participants!D19)</f>
        <v>LEBOURGEOIS PHILIPPE</v>
      </c>
      <c r="D80" s="354"/>
      <c r="E80" s="354"/>
      <c r="F80" s="355"/>
      <c r="G80" s="4"/>
      <c r="H80" s="40" t="s">
        <v>1342</v>
      </c>
      <c r="I80" s="41"/>
      <c r="J80" s="354" t="str">
        <f>IF(Participants!D23="","",Participants!D23)</f>
        <v>GERVAIS PHILIPPE</v>
      </c>
      <c r="K80" s="354"/>
      <c r="L80" s="354"/>
      <c r="M80" s="355"/>
    </row>
    <row r="81" spans="1:29" x14ac:dyDescent="0.2">
      <c r="A81" s="44" t="str">
        <f>IF(Participants!F19="","",Participants!F19)</f>
        <v>017763F</v>
      </c>
      <c r="B81" s="45" t="s">
        <v>24</v>
      </c>
      <c r="C81" s="356" t="str">
        <f>IF(Participants!E19="","",Participants!E19)</f>
        <v>ROUEN BILLARD CLUB</v>
      </c>
      <c r="D81" s="356"/>
      <c r="E81" s="356"/>
      <c r="F81" s="357"/>
      <c r="G81" s="4"/>
      <c r="H81" s="44" t="str">
        <f>IF(Participants!F23="","",Participants!F23)</f>
        <v>152579X</v>
      </c>
      <c r="I81" s="45" t="s">
        <v>24</v>
      </c>
      <c r="J81" s="356" t="str">
        <f>IF(Participants!E23="","",Participants!E23)</f>
        <v>BILLARD CLUB CANY BARVILLE</v>
      </c>
      <c r="K81" s="356"/>
      <c r="L81" s="356"/>
      <c r="M81" s="357"/>
      <c r="O81" s="358" t="str">
        <f>C80</f>
        <v>LEBOURGEOIS PHILIPPE</v>
      </c>
      <c r="P81" s="359"/>
      <c r="Q81" s="359"/>
      <c r="R81" s="359"/>
      <c r="S81" s="360"/>
      <c r="U81" s="358" t="str">
        <f>J80</f>
        <v>GERVAIS PHILIPPE</v>
      </c>
      <c r="V81" s="359"/>
      <c r="W81" s="359"/>
      <c r="X81" s="359"/>
      <c r="Y81" s="360"/>
    </row>
    <row r="82" spans="1:29" ht="16.5" customHeight="1" x14ac:dyDescent="0.2">
      <c r="A82" s="125"/>
      <c r="B82" s="126" t="s">
        <v>7</v>
      </c>
      <c r="C82" s="126" t="s">
        <v>8</v>
      </c>
      <c r="D82" s="129" t="s">
        <v>9</v>
      </c>
      <c r="E82" s="127" t="s">
        <v>11</v>
      </c>
      <c r="F82" s="46" t="s">
        <v>25</v>
      </c>
      <c r="G82" s="4"/>
      <c r="H82" s="125"/>
      <c r="I82" s="126" t="s">
        <v>7</v>
      </c>
      <c r="J82" s="126" t="s">
        <v>8</v>
      </c>
      <c r="K82" s="129" t="s">
        <v>9</v>
      </c>
      <c r="L82" s="127" t="s">
        <v>11</v>
      </c>
      <c r="M82" s="46" t="s">
        <v>25</v>
      </c>
      <c r="O82" s="236">
        <f>IF(F83&gt;0,E83,0)</f>
        <v>0</v>
      </c>
      <c r="P82" s="236">
        <f>IF(F84&gt;0,E84,0)</f>
        <v>2.16</v>
      </c>
      <c r="Q82" s="236">
        <f>IF(F85&gt;0,E85,0)</f>
        <v>0</v>
      </c>
      <c r="R82" s="236">
        <f>IF(F86&gt;0,E86,0)</f>
        <v>0</v>
      </c>
      <c r="S82" s="236">
        <f>IF(F87&gt;0,E87,0)</f>
        <v>0</v>
      </c>
      <c r="U82" s="236">
        <f>IF(M83&gt;0,L83,0)</f>
        <v>0</v>
      </c>
      <c r="V82" s="236">
        <f>IF(M84&gt;0,L84,0)</f>
        <v>0</v>
      </c>
      <c r="W82" s="236">
        <f>IF(M85&gt;0,L85,0)</f>
        <v>0</v>
      </c>
      <c r="X82" s="236">
        <f>IF(M86&gt;0,L86,0)</f>
        <v>0</v>
      </c>
      <c r="Y82" s="236">
        <f>IF(M87&gt;0,L87,0)</f>
        <v>0</v>
      </c>
    </row>
    <row r="83" spans="1:29" x14ac:dyDescent="0.2">
      <c r="A83" s="200" t="str">
        <f>IF(C80='Phase de poule'!C8,'Phase de poule'!C9,      IF(C80='Phase de poule'!C9,'Phase de poule'!C8," "))</f>
        <v>THORY MICHEL</v>
      </c>
      <c r="B83" s="149">
        <f>IFERROR(VLOOKUP(C80,tour_1,2,FALSE),0)</f>
        <v>48</v>
      </c>
      <c r="C83" s="149">
        <f>IFERROR(VLOOKUP(C80,tour_1,3,FALSE),0)</f>
        <v>25</v>
      </c>
      <c r="D83" s="149">
        <f>IFERROR(VLOOKUP(C80,tour_1,4,FALSE),0)</f>
        <v>10</v>
      </c>
      <c r="E83" s="112">
        <f>IFERROR(VLOOKUP(C80,tour_1,6,FALSE),0)</f>
        <v>1.92</v>
      </c>
      <c r="F83" s="149">
        <f>IFERROR(VLOOKUP(C80,tour_1,5,FALSE),0)</f>
        <v>0</v>
      </c>
      <c r="G83" s="4"/>
      <c r="H83" s="200" t="str">
        <f>IF(J80='Phase de poule'!C10,'Phase de poule'!C11,      IF(J80='Phase de poule'!C11,'Phase de poule'!C10," "))</f>
        <v>VERDREL DIDIER</v>
      </c>
      <c r="I83" s="149">
        <f>IFERROR(VLOOKUP(J80,tour_1,2,FALSE),0)</f>
        <v>22</v>
      </c>
      <c r="J83" s="149">
        <f>IFERROR(VLOOKUP(J80,tour_1,3,FALSE),0)</f>
        <v>25</v>
      </c>
      <c r="K83" s="149">
        <f>IFERROR(VLOOKUP(J80,tour_1,4,FALSE),0)</f>
        <v>4</v>
      </c>
      <c r="L83" s="112">
        <f>IFERROR(VLOOKUP(J80,tour_1,6,FALSE),0)</f>
        <v>0.88</v>
      </c>
      <c r="M83" s="149">
        <f>IFERROR(VLOOKUP(J80,tour_1,5,FALSE),0)</f>
        <v>0</v>
      </c>
      <c r="Y83" s="143"/>
      <c r="Z83" s="143"/>
      <c r="AA83" s="143"/>
      <c r="AB83" s="143"/>
      <c r="AC83" s="229"/>
    </row>
    <row r="84" spans="1:29" x14ac:dyDescent="0.2">
      <c r="A84" s="200" t="str">
        <f>IF(C80='Phase de poule'!C17,'Phase de poule'!C18,      IF(C80='Phase de poule'!C18,'Phase de poule'!C17," "))</f>
        <v>PREVOST ROGER</v>
      </c>
      <c r="B84" s="149">
        <f>IFERROR(VLOOKUP(C80,tour_2,2,FALSE),0)</f>
        <v>54</v>
      </c>
      <c r="C84" s="149">
        <f>IFERROR(VLOOKUP(C80,tour_2,3,FALSE),0)</f>
        <v>25</v>
      </c>
      <c r="D84" s="149">
        <f>IFERROR(VLOOKUP(C80,tour_2,4,FALSE),0)</f>
        <v>13</v>
      </c>
      <c r="E84" s="112">
        <f>IFERROR(VLOOKUP(C80,tour_2,6,FALSE),0)</f>
        <v>2.16</v>
      </c>
      <c r="F84" s="149">
        <f>IFERROR(VLOOKUP(C80,tour_2,5,FALSE),0)</f>
        <v>2</v>
      </c>
      <c r="G84" s="4"/>
      <c r="H84" s="200" t="str">
        <f>IF(J80='Phase de poule'!C19,'Phase de poule'!C20,      IF(J80='Phase de poule'!C20,'Phase de poule'!C19," "))</f>
        <v>VERDREL DIDIER</v>
      </c>
      <c r="I84" s="149">
        <f>IFERROR(VLOOKUP(J80,tour_2,2,FALSE),0)</f>
        <v>20</v>
      </c>
      <c r="J84" s="149">
        <f>IFERROR(VLOOKUP(J80,tour_2,3,FALSE),0)</f>
        <v>23</v>
      </c>
      <c r="K84" s="149">
        <f>IFERROR(VLOOKUP(J80,tour_2,4,FALSE),0)</f>
        <v>4</v>
      </c>
      <c r="L84" s="112">
        <f>IFERROR(VLOOKUP(J80,tour_2,6,FALSE),0)</f>
        <v>0.86956521739130432</v>
      </c>
      <c r="M84" s="149">
        <f>IFERROR(VLOOKUP(J80,tour_2,5,FALSE),0)</f>
        <v>0</v>
      </c>
      <c r="Y84" s="143"/>
      <c r="Z84" s="143"/>
      <c r="AA84" s="143"/>
      <c r="AB84" s="143"/>
      <c r="AC84" s="229"/>
    </row>
    <row r="85" spans="1:29" ht="12.75" customHeight="1" x14ac:dyDescent="0.2">
      <c r="A85" s="200" t="str">
        <f>IF(C80='Phase de poule'!C26,'Phase de poule'!C27,      IF(C80='Phase de poule'!C27,'Phase de poule'!C26," "))</f>
        <v xml:space="preserve"> </v>
      </c>
      <c r="B85" s="149">
        <f>IFERROR(VLOOKUP(C80,tour_3,2,FALSE),0)</f>
        <v>0</v>
      </c>
      <c r="C85" s="149">
        <f>IFERROR(VLOOKUP(C80,tour_3,3,FALSE),0)</f>
        <v>0</v>
      </c>
      <c r="D85" s="149">
        <f>IFERROR(VLOOKUP(C80,tour_3,4,FALSE),0)</f>
        <v>0</v>
      </c>
      <c r="E85" s="112">
        <f>IFERROR(VLOOKUP(C80,tour_3,6,FALSE),0)</f>
        <v>0</v>
      </c>
      <c r="F85" s="149">
        <f>IFERROR(VLOOKUP(C80,tour_3,5,FALSE),0)</f>
        <v>0</v>
      </c>
      <c r="G85" s="4"/>
      <c r="H85" s="200" t="str">
        <f>IF(J80='Phase de poule'!C28,'Phase de poule'!C29,      IF(J80='Phase de poule'!C29,'Phase de poule'!C28," "))</f>
        <v xml:space="preserve"> </v>
      </c>
      <c r="I85" s="149">
        <f>IFERROR(VLOOKUP(J80,tour_3,2,FALSE),0)</f>
        <v>0</v>
      </c>
      <c r="J85" s="149">
        <f>IFERROR(VLOOKUP(J80,tour_3,3,FALSE),0)</f>
        <v>0</v>
      </c>
      <c r="K85" s="149">
        <f>IFERROR(VLOOKUP(J80,tour_3,4,FALSE),0)</f>
        <v>0</v>
      </c>
      <c r="L85" s="112">
        <f>IFERROR(VLOOKUP(J80,tour_3,6,FALSE),0)</f>
        <v>0</v>
      </c>
      <c r="M85" s="149">
        <f>IFERROR(VLOOKUP(J80,tour_3,5,FALSE),0)</f>
        <v>0</v>
      </c>
      <c r="Y85" s="143"/>
      <c r="Z85" s="143"/>
      <c r="AA85" s="143"/>
      <c r="AB85" s="143"/>
      <c r="AC85" s="229"/>
    </row>
    <row r="86" spans="1:29" x14ac:dyDescent="0.2">
      <c r="A86" s="200" t="str">
        <f>IFERROR(VLOOKUP(C80,tour_num_4,2,FALSE),"")</f>
        <v/>
      </c>
      <c r="B86" s="150">
        <f>IFERROR(VLOOKUP(C80,tour_num_4,3,FALSE),0)</f>
        <v>0</v>
      </c>
      <c r="C86" s="150">
        <f>IFERROR(VLOOKUP(C80,tour_num_4,4,FALSE),0)</f>
        <v>0</v>
      </c>
      <c r="D86" s="150">
        <f>IFERROR(VLOOKUP(C80,tour_num_4,5,FALSE),0)</f>
        <v>0</v>
      </c>
      <c r="E86" s="151">
        <f>IFERROR(VLOOKUP(C80,tour_num_4,7,FALSE),0)</f>
        <v>0</v>
      </c>
      <c r="F86" s="149">
        <f>IFERROR(VLOOKUP(C80,tour_num_4,6,FALSE),0)</f>
        <v>0</v>
      </c>
      <c r="G86" s="4"/>
      <c r="H86" s="200" t="str">
        <f>IFERROR(VLOOKUP(J80,tour_num_4,2,FALSE),"")</f>
        <v>GUEROUT JEAN PIERRE</v>
      </c>
      <c r="I86" s="150">
        <f>IFERROR(VLOOKUP(J80,tour_num_4,3,FALSE),0)</f>
        <v>0</v>
      </c>
      <c r="J86" s="150">
        <f>IFERROR(VLOOKUP(J80,tour_num_4,4,FALSE),0)</f>
        <v>0</v>
      </c>
      <c r="K86" s="150">
        <f>IFERROR(VLOOKUP(J80,tour_num_4,5,FALSE),0)</f>
        <v>0</v>
      </c>
      <c r="L86" s="151">
        <f>IFERROR(VLOOKUP(J80,tour_num_4,7,FALSE),0)</f>
        <v>0</v>
      </c>
      <c r="M86" s="149">
        <f>IFERROR(VLOOKUP(J80,tour_num_4,6,FALSE),0)</f>
        <v>2</v>
      </c>
      <c r="Y86" s="143"/>
      <c r="Z86" s="143"/>
      <c r="AA86" s="143"/>
      <c r="AB86" s="143"/>
      <c r="AC86" s="229"/>
    </row>
    <row r="87" spans="1:29" x14ac:dyDescent="0.2">
      <c r="A87" s="200" t="str">
        <f>IFERROR(VLOOKUP(C80,tour_num_5,2,FALSE),"")</f>
        <v>FAGOT ADRIEN</v>
      </c>
      <c r="B87" s="150">
        <f>IFERROR(VLOOKUP(C80,tour_num_5,3,FALSE),0)</f>
        <v>16</v>
      </c>
      <c r="C87" s="150">
        <f>IFERROR(VLOOKUP(C80,tour_num_5,4,FALSE),0)</f>
        <v>25</v>
      </c>
      <c r="D87" s="150">
        <f>IFERROR(VLOOKUP(C80,tour_num_5,5,FALSE),0)</f>
        <v>4</v>
      </c>
      <c r="E87" s="151">
        <f>IFERROR(VLOOKUP(C80,tour_num_5,7,FALSE),0)</f>
        <v>0.64</v>
      </c>
      <c r="F87" s="149">
        <f>IFERROR(VLOOKUP(C80,tour_num_5,6,FALSE),0)</f>
        <v>0</v>
      </c>
      <c r="G87" s="4"/>
      <c r="H87" s="200" t="str">
        <f>IFERROR(VLOOKUP(J80,tour_num_5,2,FALSE),"")</f>
        <v/>
      </c>
      <c r="I87" s="150">
        <f>IFERROR(VLOOKUP(J80,tour_num_5,3,FALSE),0)</f>
        <v>0</v>
      </c>
      <c r="J87" s="150">
        <f>IFERROR(VLOOKUP(J80,tour_num_5,4,FALSE),0)</f>
        <v>0</v>
      </c>
      <c r="K87" s="150">
        <f>IFERROR(VLOOKUP(J80,tour_num_5,5,FALSE),0)</f>
        <v>0</v>
      </c>
      <c r="L87" s="151">
        <f>IFERROR(VLOOKUP(J80,tour_num_5,7,FALSE),0)</f>
        <v>0</v>
      </c>
      <c r="M87" s="149">
        <f>IFERROR(VLOOKUP(J80,tour_num_5,6,FALSE),0)</f>
        <v>0</v>
      </c>
      <c r="Y87" s="143"/>
      <c r="Z87" s="143"/>
      <c r="AA87" s="143"/>
      <c r="AB87" s="143"/>
      <c r="AC87" s="229"/>
    </row>
    <row r="88" spans="1:29" ht="3.75" customHeight="1" x14ac:dyDescent="0.2">
      <c r="A88" s="70"/>
      <c r="B88" s="71"/>
      <c r="C88" s="71"/>
      <c r="D88" s="72"/>
      <c r="E88" s="73"/>
      <c r="F88" s="69"/>
      <c r="G88" s="4"/>
      <c r="H88" s="70"/>
      <c r="I88" s="71"/>
      <c r="J88" s="71"/>
      <c r="K88" s="72"/>
      <c r="L88" s="73"/>
      <c r="M88" s="69"/>
      <c r="Y88" s="230"/>
      <c r="Z88" s="230"/>
      <c r="AA88" s="143"/>
      <c r="AB88" s="143"/>
      <c r="AC88" s="229"/>
    </row>
    <row r="89" spans="1:29" x14ac:dyDescent="0.2">
      <c r="A89" s="51" t="s">
        <v>26</v>
      </c>
      <c r="B89" s="49">
        <f>SUM(B83:B87)</f>
        <v>118</v>
      </c>
      <c r="C89" s="49">
        <f>SUM(C83:C87)</f>
        <v>75</v>
      </c>
      <c r="D89" s="49">
        <f>IF(D83="","",MAX(D83:D87))</f>
        <v>13</v>
      </c>
      <c r="E89" s="47">
        <f>IF(C89&gt;0,B89/C89,0)</f>
        <v>1.5733333333333333</v>
      </c>
      <c r="F89" s="49">
        <f>SUM(F83:F87)</f>
        <v>2</v>
      </c>
      <c r="G89" s="4"/>
      <c r="H89" s="51" t="s">
        <v>26</v>
      </c>
      <c r="I89" s="49">
        <f>SUM(I83:I87)</f>
        <v>42</v>
      </c>
      <c r="J89" s="49">
        <f>SUM(J83:J87)</f>
        <v>48</v>
      </c>
      <c r="K89" s="49">
        <f>IF(K83="","",MAX(K83:K87))</f>
        <v>4</v>
      </c>
      <c r="L89" s="47">
        <f>IF(J89&gt;0,I89/J89,0)</f>
        <v>0.875</v>
      </c>
      <c r="M89" s="49">
        <f>SUM(M83:M87)</f>
        <v>2</v>
      </c>
      <c r="Y89" s="143"/>
      <c r="Z89" s="143"/>
      <c r="AA89" s="143"/>
      <c r="AB89" s="143"/>
      <c r="AC89" s="229"/>
    </row>
    <row r="90" spans="1:29" ht="4.5" customHeight="1" x14ac:dyDescent="0.2">
      <c r="A90" s="52"/>
      <c r="B90" s="35"/>
      <c r="C90" s="35"/>
      <c r="D90" s="30"/>
      <c r="E90" s="30"/>
      <c r="F90" s="53"/>
      <c r="G90" s="4"/>
      <c r="H90" s="52"/>
      <c r="I90" s="35"/>
      <c r="J90" s="35"/>
      <c r="K90" s="30"/>
      <c r="L90" s="30"/>
      <c r="M90" s="53"/>
      <c r="Y90" s="143"/>
      <c r="Z90" s="143"/>
      <c r="AA90" s="143"/>
      <c r="AB90" s="143"/>
      <c r="AC90" s="229"/>
    </row>
    <row r="91" spans="1:29" ht="13.5" x14ac:dyDescent="0.2">
      <c r="A91" s="56" t="s">
        <v>27</v>
      </c>
      <c r="B91" s="57">
        <f>IF(Participants!G19&lt;&gt;"",Participants!G19,"")</f>
        <v>18</v>
      </c>
      <c r="C91" s="58" t="s">
        <v>31</v>
      </c>
      <c r="D91" s="59"/>
      <c r="E91" s="59"/>
      <c r="F91" s="60">
        <f>MAX(O82:S82)</f>
        <v>2.16</v>
      </c>
      <c r="G91" s="4"/>
      <c r="H91" s="56" t="s">
        <v>27</v>
      </c>
      <c r="I91" s="57">
        <f>IF(Participants!G23&lt;&gt;"",Participants!G23,"")</f>
        <v>17</v>
      </c>
      <c r="J91" s="58" t="s">
        <v>31</v>
      </c>
      <c r="K91" s="59"/>
      <c r="L91" s="59"/>
      <c r="M91" s="60">
        <f>MAX(U82:Y82)</f>
        <v>0</v>
      </c>
      <c r="Y91" s="143"/>
      <c r="Z91" s="143"/>
      <c r="AA91" s="143"/>
      <c r="AB91" s="143"/>
      <c r="AC91" s="229"/>
    </row>
    <row r="92" spans="1:29" ht="13.5" x14ac:dyDescent="0.2">
      <c r="A92" s="56" t="s">
        <v>28</v>
      </c>
      <c r="B92" s="57">
        <f>IF($S$6=0,IFERROR(VLOOKUP(C80,classement,4,FALSE),""),"")</f>
        <v>6</v>
      </c>
      <c r="C92" s="146"/>
      <c r="D92" s="147"/>
      <c r="E92" s="32"/>
      <c r="F92" s="138"/>
      <c r="G92" s="4"/>
      <c r="H92" s="56" t="s">
        <v>28</v>
      </c>
      <c r="I92" s="57">
        <f>IF($S$6=0,IFERROR(VLOOKUP(J80,classement,4,FALSE),""),"")</f>
        <v>9</v>
      </c>
      <c r="J92" s="146"/>
      <c r="K92" s="147"/>
      <c r="L92" s="32"/>
      <c r="M92" s="138"/>
      <c r="Y92" s="143"/>
      <c r="Z92" s="143"/>
      <c r="AA92" s="143"/>
      <c r="AB92" s="143"/>
      <c r="AC92" s="229"/>
    </row>
    <row r="93" spans="1:29" ht="13.5" x14ac:dyDescent="0.2">
      <c r="A93" s="56" t="s">
        <v>29</v>
      </c>
      <c r="B93" s="57">
        <f>IF($S$6=0,IFERROR(VLOOKUP(C80,classement,5,FALSE),0),"")</f>
        <v>11</v>
      </c>
      <c r="C93" s="62" t="s">
        <v>32</v>
      </c>
      <c r="D93" s="59"/>
      <c r="E93" s="31"/>
      <c r="F93" s="63"/>
      <c r="G93" s="4"/>
      <c r="H93" s="56" t="s">
        <v>29</v>
      </c>
      <c r="I93" s="57">
        <f>IF($S$6=0,IFERROR(VLOOKUP(J80,classement,5,FALSE),0),"")</f>
        <v>8</v>
      </c>
      <c r="J93" s="62" t="s">
        <v>32</v>
      </c>
      <c r="K93" s="59"/>
      <c r="L93" s="31"/>
      <c r="M93" s="63"/>
      <c r="Y93" s="143"/>
      <c r="Z93" s="143"/>
      <c r="AA93" s="143"/>
      <c r="AB93" s="143"/>
      <c r="AC93" s="229"/>
    </row>
    <row r="94" spans="1:29" x14ac:dyDescent="0.2">
      <c r="A94" s="64" t="s">
        <v>30</v>
      </c>
      <c r="B94" s="139">
        <f>SUM(B91,B93)</f>
        <v>29</v>
      </c>
      <c r="C94" s="67"/>
      <c r="D94" s="140"/>
      <c r="E94" s="140"/>
      <c r="F94" s="141"/>
      <c r="G94" s="4"/>
      <c r="H94" s="64" t="s">
        <v>30</v>
      </c>
      <c r="I94" s="139">
        <f>SUM(I91,I93)</f>
        <v>25</v>
      </c>
      <c r="J94" s="67"/>
      <c r="K94" s="140"/>
      <c r="L94" s="140"/>
      <c r="M94" s="141"/>
      <c r="Y94" s="143"/>
      <c r="Z94" s="143"/>
      <c r="AA94" s="143"/>
      <c r="AB94" s="143"/>
      <c r="AC94" s="229"/>
    </row>
    <row r="95" spans="1:29" x14ac:dyDescent="0.2">
      <c r="A95" s="36"/>
      <c r="B95" s="38"/>
      <c r="C95" s="38"/>
      <c r="D95" s="38"/>
      <c r="E95" s="38"/>
      <c r="F95" s="38"/>
      <c r="G95" s="4"/>
      <c r="H95" s="36"/>
      <c r="I95" s="38"/>
      <c r="J95" s="38"/>
      <c r="K95" s="38"/>
      <c r="L95" s="38"/>
      <c r="M95" s="38"/>
      <c r="Y95" s="143"/>
      <c r="Z95" s="143"/>
      <c r="AA95" s="143"/>
      <c r="AB95" s="143"/>
      <c r="AC95" s="229"/>
    </row>
    <row r="96" spans="1:29" x14ac:dyDescent="0.2">
      <c r="A96" s="40" t="s">
        <v>45</v>
      </c>
      <c r="B96" s="41"/>
      <c r="C96" s="354" t="str">
        <f>IF(Participants!D20="","",Participants!D20)</f>
        <v>THORY MICHEL</v>
      </c>
      <c r="D96" s="354"/>
      <c r="E96" s="354"/>
      <c r="F96" s="355"/>
      <c r="G96" s="4"/>
      <c r="H96" s="40" t="s">
        <v>1343</v>
      </c>
      <c r="I96" s="41"/>
      <c r="J96" s="354" t="str">
        <f>IF(Participants!D24="","",Participants!D24)</f>
        <v>GAUTHIER EMILE</v>
      </c>
      <c r="K96" s="354"/>
      <c r="L96" s="354"/>
      <c r="M96" s="355"/>
      <c r="Y96" s="143"/>
      <c r="Z96" s="143"/>
      <c r="AA96" s="143"/>
      <c r="AB96" s="143"/>
      <c r="AC96" s="229"/>
    </row>
    <row r="97" spans="1:29" x14ac:dyDescent="0.2">
      <c r="A97" s="44" t="str">
        <f>IF(Participants!F20="","",Participants!F20)</f>
        <v>126230A</v>
      </c>
      <c r="B97" s="45" t="s">
        <v>24</v>
      </c>
      <c r="C97" s="356" t="str">
        <f>IF(Participants!E20="","",Participants!E20)</f>
        <v>CLUB ECOLE HAVRAIS DE BILLARD</v>
      </c>
      <c r="D97" s="356"/>
      <c r="E97" s="356"/>
      <c r="F97" s="357"/>
      <c r="G97" s="4"/>
      <c r="H97" s="44" t="str">
        <f>IF(Participants!F24="","",Participants!F24)</f>
        <v>133446O</v>
      </c>
      <c r="I97" s="45" t="s">
        <v>24</v>
      </c>
      <c r="J97" s="356" t="str">
        <f>IF(Participants!E24="","",Participants!E24)</f>
        <v>BILLARD CLUB DE MAROMME</v>
      </c>
      <c r="K97" s="356"/>
      <c r="L97" s="356"/>
      <c r="M97" s="357"/>
      <c r="O97" s="358" t="str">
        <f>C96</f>
        <v>THORY MICHEL</v>
      </c>
      <c r="P97" s="359"/>
      <c r="Q97" s="359"/>
      <c r="R97" s="359"/>
      <c r="S97" s="360"/>
      <c r="U97" s="358" t="str">
        <f>J96</f>
        <v>GAUTHIER EMILE</v>
      </c>
      <c r="V97" s="359"/>
      <c r="W97" s="359"/>
      <c r="X97" s="359"/>
      <c r="Y97" s="360"/>
      <c r="Z97" s="143"/>
      <c r="AA97" s="143"/>
      <c r="AB97" s="143"/>
      <c r="AC97" s="229"/>
    </row>
    <row r="98" spans="1:29" ht="16.5" customHeight="1" x14ac:dyDescent="0.2">
      <c r="A98" s="130"/>
      <c r="B98" s="126" t="s">
        <v>7</v>
      </c>
      <c r="C98" s="126" t="s">
        <v>8</v>
      </c>
      <c r="D98" s="129" t="s">
        <v>9</v>
      </c>
      <c r="E98" s="127" t="s">
        <v>11</v>
      </c>
      <c r="F98" s="46" t="s">
        <v>25</v>
      </c>
      <c r="G98" s="4"/>
      <c r="H98" s="130"/>
      <c r="I98" s="126" t="s">
        <v>7</v>
      </c>
      <c r="J98" s="126" t="s">
        <v>8</v>
      </c>
      <c r="K98" s="129" t="s">
        <v>9</v>
      </c>
      <c r="L98" s="127" t="s">
        <v>11</v>
      </c>
      <c r="M98" s="46" t="s">
        <v>25</v>
      </c>
      <c r="O98" s="236">
        <f>IF(F99&gt;0,E99,0)</f>
        <v>2.08</v>
      </c>
      <c r="P98" s="236">
        <f>IF(F100&gt;0,E100,0)</f>
        <v>0</v>
      </c>
      <c r="Q98" s="236">
        <f>IF(F101&gt;0,E101,0)</f>
        <v>1.28</v>
      </c>
      <c r="R98" s="236">
        <f>IF(F102&gt;0,E102,0)</f>
        <v>0</v>
      </c>
      <c r="S98" s="236">
        <f>IF(F103&gt;0,E103,0)</f>
        <v>1.44</v>
      </c>
      <c r="U98" s="236">
        <f>IF(M99&gt;0,L99,0)</f>
        <v>0</v>
      </c>
      <c r="V98" s="236">
        <f>IF(M100&gt;0,L100,0)</f>
        <v>0</v>
      </c>
      <c r="W98" s="236">
        <f>IF(M101&gt;0,L101,0)</f>
        <v>0</v>
      </c>
      <c r="X98" s="236">
        <f>IF(M102&gt;0,L102,0)</f>
        <v>0</v>
      </c>
      <c r="Y98" s="236">
        <f>IF(M103&gt;0,L103,0)</f>
        <v>0</v>
      </c>
      <c r="Z98" s="143"/>
      <c r="AA98" s="143"/>
      <c r="AB98" s="143"/>
      <c r="AC98" s="229"/>
    </row>
    <row r="99" spans="1:29" x14ac:dyDescent="0.2">
      <c r="A99" s="200" t="str">
        <f>IF(C96='Phase de poule'!C8,'Phase de poule'!C9,      IF(C96='Phase de poule'!C9,'Phase de poule'!C8," "))</f>
        <v>LEBOURGEOIS PHILIPPE</v>
      </c>
      <c r="B99" s="149">
        <f>IFERROR(VLOOKUP(C96,tour_1,2,FALSE),0)</f>
        <v>52</v>
      </c>
      <c r="C99" s="149">
        <f>IFERROR(VLOOKUP(C96,tour_1,3,FALSE),0)</f>
        <v>25</v>
      </c>
      <c r="D99" s="149">
        <f>IFERROR(VLOOKUP(C96,tour_1,4,FALSE),0)</f>
        <v>16</v>
      </c>
      <c r="E99" s="112">
        <f>IFERROR(VLOOKUP(C96,tour_1,6,FALSE),0)</f>
        <v>2.08</v>
      </c>
      <c r="F99" s="149">
        <f>IFERROR(VLOOKUP(C96,tour_1,5,FALSE),0)</f>
        <v>2</v>
      </c>
      <c r="G99" s="4"/>
      <c r="H99" s="200" t="str">
        <f>IF(J96='Phase de poule'!C10,'Phase de poule'!C11,      IF(J96='Phase de poule'!C11,'Phase de poule'!C10," "))</f>
        <v xml:space="preserve"> </v>
      </c>
      <c r="I99" s="149">
        <f>IFERROR(VLOOKUP(J96,tour_1,2,FALSE),0)</f>
        <v>0</v>
      </c>
      <c r="J99" s="149">
        <f>IFERROR(VLOOKUP(J96,tour_1,3,FALSE),0)</f>
        <v>0</v>
      </c>
      <c r="K99" s="149">
        <f>IFERROR(VLOOKUP(J96,tour_1,4,FALSE),0)</f>
        <v>0</v>
      </c>
      <c r="L99" s="112">
        <f>IFERROR(VLOOKUP(J96,tour_1,6,FALSE),0)</f>
        <v>0</v>
      </c>
      <c r="M99" s="149">
        <f>IFERROR(VLOOKUP(J96,tour_1,5,FALSE),0)</f>
        <v>0</v>
      </c>
      <c r="Y99" s="143"/>
      <c r="Z99" s="143"/>
      <c r="AA99" s="143"/>
      <c r="AB99" s="143"/>
      <c r="AC99" s="229"/>
    </row>
    <row r="100" spans="1:29" x14ac:dyDescent="0.2">
      <c r="A100" s="200" t="str">
        <f>IF(C96='Phase de poule'!C17,'Phase de poule'!C18,      IF(C96='Phase de poule'!C18,'Phase de poule'!C17," "))</f>
        <v xml:space="preserve"> </v>
      </c>
      <c r="B100" s="149">
        <f>IFERROR(VLOOKUP(C96,tour_2,2,FALSE),0)</f>
        <v>0</v>
      </c>
      <c r="C100" s="149">
        <f>IFERROR(VLOOKUP(C96,tour_2,3,FALSE),0)</f>
        <v>0</v>
      </c>
      <c r="D100" s="149">
        <f>IFERROR(VLOOKUP(C96,tour_2,4,FALSE),0)</f>
        <v>0</v>
      </c>
      <c r="E100" s="112">
        <f>IFERROR(VLOOKUP(C96,tour_2,6,FALSE),0)</f>
        <v>0</v>
      </c>
      <c r="F100" s="149">
        <f>IFERROR(VLOOKUP(C96,tour_2,5,FALSE),0)</f>
        <v>0</v>
      </c>
      <c r="G100" s="4"/>
      <c r="H100" s="200" t="str">
        <f>IF(J96='Phase de poule'!C19,'Phase de poule'!C20,      IF(J96='Phase de poule'!C20,'Phase de poule'!C19," "))</f>
        <v xml:space="preserve"> </v>
      </c>
      <c r="I100" s="149">
        <f>IFERROR(VLOOKUP(J96,tour_2,2,FALSE),0)</f>
        <v>0</v>
      </c>
      <c r="J100" s="149">
        <f>IFERROR(VLOOKUP(J96,tour_2,3,FALSE),0)</f>
        <v>0</v>
      </c>
      <c r="K100" s="149">
        <f>IFERROR(VLOOKUP(J96,tour_2,4,FALSE),0)</f>
        <v>0</v>
      </c>
      <c r="L100" s="112">
        <f>IFERROR(VLOOKUP(J96,tour_2,6,FALSE),0)</f>
        <v>0</v>
      </c>
      <c r="M100" s="149">
        <f>IFERROR(VLOOKUP(J96,tour_2,5,FALSE),0)</f>
        <v>0</v>
      </c>
      <c r="Y100" s="143"/>
      <c r="Z100" s="143"/>
      <c r="AA100" s="143"/>
      <c r="AB100" s="143"/>
      <c r="AC100" s="229"/>
    </row>
    <row r="101" spans="1:29" ht="12.75" customHeight="1" x14ac:dyDescent="0.2">
      <c r="A101" s="200" t="str">
        <f>IF(C96='Phase de poule'!C26,'Phase de poule'!C27,      IF(C96='Phase de poule'!C27,'Phase de poule'!C26," "))</f>
        <v>PREVOST ROGER</v>
      </c>
      <c r="B101" s="149">
        <f>IFERROR(VLOOKUP(C96,tour_3,2,FALSE),0)</f>
        <v>32</v>
      </c>
      <c r="C101" s="149">
        <f>IFERROR(VLOOKUP(C96,tour_3,3,FALSE),0)</f>
        <v>25</v>
      </c>
      <c r="D101" s="149">
        <f>IFERROR(VLOOKUP(C96,tour_3,4,FALSE),0)</f>
        <v>6</v>
      </c>
      <c r="E101" s="112">
        <f>IFERROR(VLOOKUP(C96,tour_3,6,FALSE),0)</f>
        <v>1.28</v>
      </c>
      <c r="F101" s="149">
        <f>IFERROR(VLOOKUP(C96,tour_3,5,FALSE),0)</f>
        <v>2</v>
      </c>
      <c r="G101" s="4"/>
      <c r="H101" s="200" t="str">
        <f>IF(J96='Phase de poule'!C28,'Phase de poule'!C29,      IF(J96='Phase de poule'!C29,'Phase de poule'!C28," "))</f>
        <v xml:space="preserve"> </v>
      </c>
      <c r="I101" s="149">
        <f>IFERROR(VLOOKUP(J96,tour_3,2,FALSE),0)</f>
        <v>0</v>
      </c>
      <c r="J101" s="149">
        <f>IFERROR(VLOOKUP(J96,tour_3,3,FALSE),0)</f>
        <v>0</v>
      </c>
      <c r="K101" s="149">
        <f>IFERROR(VLOOKUP(J96,tour_3,4,FALSE),0)</f>
        <v>0</v>
      </c>
      <c r="L101" s="112">
        <f>IFERROR(VLOOKUP(J96,tour_3,6,FALSE),0)</f>
        <v>0</v>
      </c>
      <c r="M101" s="149">
        <f>IFERROR(VLOOKUP(J96,tour_3,5,FALSE),0)</f>
        <v>0</v>
      </c>
      <c r="Y101" s="143"/>
      <c r="Z101" s="143"/>
      <c r="AA101" s="143"/>
      <c r="AB101" s="143"/>
      <c r="AC101" s="229"/>
    </row>
    <row r="102" spans="1:29" x14ac:dyDescent="0.2">
      <c r="A102" s="200" t="str">
        <f>IFERROR(VLOOKUP(C96,tour_num_4,2,FALSE),"")</f>
        <v>MOREL PATRICE</v>
      </c>
      <c r="B102" s="150">
        <f>IFERROR(VLOOKUP(C96,tour_num_4,3,FALSE),0)</f>
        <v>17</v>
      </c>
      <c r="C102" s="150">
        <f>IFERROR(VLOOKUP(C96,tour_num_4,4,FALSE),0)</f>
        <v>25</v>
      </c>
      <c r="D102" s="150">
        <f>IFERROR(VLOOKUP(C96,tour_num_4,5,FALSE),0)</f>
        <v>3</v>
      </c>
      <c r="E102" s="151">
        <f>IFERROR(VLOOKUP(C96,tour_num_4,7,FALSE),0)</f>
        <v>0.68</v>
      </c>
      <c r="F102" s="149">
        <f>IFERROR(VLOOKUP(C96,tour_num_4,6,FALSE),0)</f>
        <v>0</v>
      </c>
      <c r="G102" s="4"/>
      <c r="H102" s="200" t="str">
        <f>IFERROR(VLOOKUP(J96,tour_num_4,2,FALSE),"")</f>
        <v/>
      </c>
      <c r="I102" s="150">
        <f>IFERROR(VLOOKUP(J96,tour_num_4,3,FALSE),0)</f>
        <v>0</v>
      </c>
      <c r="J102" s="150">
        <f>IFERROR(VLOOKUP(J96,tour_num_4,4,FALSE),0)</f>
        <v>0</v>
      </c>
      <c r="K102" s="150">
        <f>IFERROR(VLOOKUP(J96,tour_num_4,5,FALSE),0)</f>
        <v>0</v>
      </c>
      <c r="L102" s="151">
        <f>IFERROR(VLOOKUP(J96,tour_num_4,7,FALSE),0)</f>
        <v>0</v>
      </c>
      <c r="M102" s="149">
        <f>IFERROR(VLOOKUP(J96,tour_num_4,6,FALSE),0)</f>
        <v>0</v>
      </c>
    </row>
    <row r="103" spans="1:29" x14ac:dyDescent="0.2">
      <c r="A103" s="200" t="str">
        <f>IFERROR(VLOOKUP(C96,tour_num_5,2,FALSE),"")</f>
        <v>VERDREL DIDIER</v>
      </c>
      <c r="B103" s="150">
        <f>IFERROR(VLOOKUP(C96,tour_num_5,3,FALSE),0)</f>
        <v>36</v>
      </c>
      <c r="C103" s="150">
        <f>IFERROR(VLOOKUP(C96,tour_num_5,4,FALSE),0)</f>
        <v>25</v>
      </c>
      <c r="D103" s="150">
        <f>IFERROR(VLOOKUP(C96,tour_num_5,5,FALSE),0)</f>
        <v>5</v>
      </c>
      <c r="E103" s="151">
        <f>IFERROR(VLOOKUP(C96,tour_num_5,7,FALSE),0)</f>
        <v>1.44</v>
      </c>
      <c r="F103" s="149">
        <f>IFERROR(VLOOKUP(C96,tour_num_5,6,FALSE),0)</f>
        <v>2</v>
      </c>
      <c r="G103" s="4"/>
      <c r="H103" s="200" t="str">
        <f>IFERROR(VLOOKUP(J96,tour_num_5,2,FALSE),"")</f>
        <v/>
      </c>
      <c r="I103" s="150">
        <f>IFERROR(VLOOKUP(J96,tour_num_5,3,FALSE),0)</f>
        <v>0</v>
      </c>
      <c r="J103" s="150">
        <f>IFERROR(VLOOKUP(J96,tour_num_5,4,FALSE),0)</f>
        <v>0</v>
      </c>
      <c r="K103" s="150">
        <f>IFERROR(VLOOKUP(J96,tour_num_5,5,FALSE),0)</f>
        <v>0</v>
      </c>
      <c r="L103" s="151">
        <f>IFERROR(VLOOKUP(J96,tour_num_5,7,FALSE),0)</f>
        <v>0</v>
      </c>
      <c r="M103" s="149">
        <f>IFERROR(VLOOKUP(J96,tour_num_5,6,FALSE),0)</f>
        <v>0</v>
      </c>
    </row>
    <row r="104" spans="1:29" ht="3.75" customHeight="1" x14ac:dyDescent="0.2">
      <c r="A104" s="70"/>
      <c r="B104" s="71"/>
      <c r="C104" s="71"/>
      <c r="D104" s="72"/>
      <c r="E104" s="73"/>
      <c r="F104" s="69"/>
      <c r="G104" s="4"/>
      <c r="H104" s="70"/>
      <c r="I104" s="71"/>
      <c r="J104" s="71"/>
      <c r="K104" s="72"/>
      <c r="L104" s="73"/>
      <c r="M104" s="69"/>
    </row>
    <row r="105" spans="1:29" x14ac:dyDescent="0.2">
      <c r="A105" s="51" t="s">
        <v>26</v>
      </c>
      <c r="B105" s="49">
        <f>SUM(B99:B103)</f>
        <v>137</v>
      </c>
      <c r="C105" s="49">
        <f>SUM(C99:C103)</f>
        <v>100</v>
      </c>
      <c r="D105" s="49">
        <f>IF(D99="","",MAX(D99:D103))</f>
        <v>16</v>
      </c>
      <c r="E105" s="47">
        <f>IF(C105&gt;0,B105/C105,0)</f>
        <v>1.37</v>
      </c>
      <c r="F105" s="49">
        <f>SUM(F99:F103)</f>
        <v>6</v>
      </c>
      <c r="G105" s="4"/>
      <c r="H105" s="51" t="s">
        <v>26</v>
      </c>
      <c r="I105" s="49">
        <f>SUM(I99:I103)</f>
        <v>0</v>
      </c>
      <c r="J105" s="49">
        <f>SUM(J99:J103)</f>
        <v>0</v>
      </c>
      <c r="K105" s="49">
        <f>IF(K99="","",MAX(K99:K103))</f>
        <v>0</v>
      </c>
      <c r="L105" s="47">
        <f>IF(J105&gt;0,I105/J105,0)</f>
        <v>0</v>
      </c>
      <c r="M105" s="49">
        <f>SUM(M99:M103)</f>
        <v>0</v>
      </c>
    </row>
    <row r="106" spans="1:29" ht="4.5" customHeight="1" x14ac:dyDescent="0.2">
      <c r="A106" s="52"/>
      <c r="B106" s="35"/>
      <c r="C106" s="35"/>
      <c r="D106" s="30"/>
      <c r="E106" s="30"/>
      <c r="F106" s="53"/>
      <c r="G106" s="4"/>
      <c r="H106" s="52"/>
      <c r="I106" s="35"/>
      <c r="J106" s="35"/>
      <c r="K106" s="30"/>
      <c r="L106" s="30"/>
      <c r="M106" s="53"/>
    </row>
    <row r="107" spans="1:29" ht="13.5" x14ac:dyDescent="0.2">
      <c r="A107" s="56" t="s">
        <v>27</v>
      </c>
      <c r="B107" s="57">
        <f>IF(Participants!G20&lt;&gt;"",Participants!G20,"")</f>
        <v>10</v>
      </c>
      <c r="C107" s="58" t="s">
        <v>31</v>
      </c>
      <c r="D107" s="59"/>
      <c r="E107" s="59"/>
      <c r="F107" s="60">
        <f>MAX(O98:S98)</f>
        <v>2.08</v>
      </c>
      <c r="G107" s="4"/>
      <c r="H107" s="56" t="s">
        <v>27</v>
      </c>
      <c r="I107" s="57">
        <f>IF(Participants!G24&lt;&gt;"",Participants!G24,"")</f>
        <v>20</v>
      </c>
      <c r="J107" s="58" t="s">
        <v>31</v>
      </c>
      <c r="K107" s="59"/>
      <c r="L107" s="59"/>
      <c r="M107" s="60">
        <f>MAX(U98:Y98)</f>
        <v>0</v>
      </c>
    </row>
    <row r="108" spans="1:29" ht="13.5" x14ac:dyDescent="0.2">
      <c r="A108" s="56" t="s">
        <v>28</v>
      </c>
      <c r="B108" s="57">
        <f>IF($S$6=0,IFERROR(VLOOKUP(C96,classement,4,FALSE),""),"")</f>
        <v>3</v>
      </c>
      <c r="C108" s="146"/>
      <c r="D108" s="147"/>
      <c r="E108" s="361" t="str">
        <f>IF(Participants!$H20&lt;&gt;"",Participants!$H20,"")</f>
        <v/>
      </c>
      <c r="F108" s="362"/>
      <c r="G108" s="4"/>
      <c r="H108" s="56" t="s">
        <v>28</v>
      </c>
      <c r="I108" s="57" t="str">
        <f>IF($S$6=0,IFERROR(VLOOKUP(J96,classement,4,FALSE),""),"")</f>
        <v/>
      </c>
      <c r="J108" s="146"/>
      <c r="K108" s="147"/>
      <c r="L108" s="361" t="str">
        <f>IF(Participants!$H20&lt;&gt;"",Participants!$H20,"")</f>
        <v/>
      </c>
      <c r="M108" s="362"/>
    </row>
    <row r="109" spans="1:29" ht="13.5" x14ac:dyDescent="0.2">
      <c r="A109" s="56" t="s">
        <v>29</v>
      </c>
      <c r="B109" s="57">
        <f>IF($S$6=0,IFERROR(VLOOKUP(C96,classement,5,FALSE),0),"")</f>
        <v>16</v>
      </c>
      <c r="C109" s="62" t="s">
        <v>32</v>
      </c>
      <c r="D109" s="59"/>
      <c r="E109" s="31"/>
      <c r="F109" s="63"/>
      <c r="G109" s="4"/>
      <c r="H109" s="56" t="s">
        <v>29</v>
      </c>
      <c r="I109" s="57">
        <f>IF($S$6=0,IFERROR(VLOOKUP(J96,classement,5,FALSE),0),"")</f>
        <v>0</v>
      </c>
      <c r="J109" s="62" t="s">
        <v>32</v>
      </c>
      <c r="K109" s="59"/>
      <c r="L109" s="31"/>
      <c r="M109" s="63"/>
    </row>
    <row r="110" spans="1:29" x14ac:dyDescent="0.2">
      <c r="A110" s="64" t="s">
        <v>30</v>
      </c>
      <c r="B110" s="139">
        <f>SUM(B107,B109)</f>
        <v>26</v>
      </c>
      <c r="C110" s="67"/>
      <c r="D110" s="140"/>
      <c r="E110" s="140"/>
      <c r="F110" s="141"/>
      <c r="G110" s="4"/>
      <c r="H110" s="64" t="s">
        <v>30</v>
      </c>
      <c r="I110" s="139">
        <f>SUM(I107,I109)</f>
        <v>20</v>
      </c>
      <c r="J110" s="67"/>
      <c r="K110" s="140"/>
      <c r="L110" s="140"/>
      <c r="M110" s="141"/>
    </row>
    <row r="111" spans="1:29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29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25.5" customHeight="1" x14ac:dyDescent="0.2">
      <c r="A113" s="385" t="s">
        <v>1371</v>
      </c>
      <c r="B113" s="386"/>
      <c r="C113" s="386"/>
      <c r="D113" s="386"/>
      <c r="E113" s="386"/>
      <c r="F113" s="4"/>
      <c r="G113" s="4"/>
      <c r="H113" s="248" t="s">
        <v>0</v>
      </c>
      <c r="I113" s="380" t="str">
        <f>IF(Participants!B5&lt;&gt;"",Participants!B5,"")</f>
        <v>JANOSKA CHRISTIAN</v>
      </c>
      <c r="J113" s="381"/>
      <c r="K113" s="381"/>
      <c r="L113" s="381"/>
      <c r="M113" s="382"/>
    </row>
    <row r="114" spans="1:13" ht="15.75" x14ac:dyDescent="0.2">
      <c r="A114" s="377" t="s">
        <v>1373</v>
      </c>
      <c r="B114" s="378"/>
      <c r="C114" s="378"/>
      <c r="D114" s="379"/>
      <c r="E114" s="260">
        <f>MAX(D20,K20,D36,K36,D52,K52,D73,K73,D89,K89,D105,K105)</f>
        <v>17</v>
      </c>
      <c r="F114" s="4"/>
      <c r="G114" s="4"/>
      <c r="H114" s="383" t="s">
        <v>1372</v>
      </c>
      <c r="I114" s="249"/>
      <c r="J114" s="250"/>
      <c r="K114" s="250"/>
      <c r="L114" s="250"/>
      <c r="M114" s="251"/>
    </row>
    <row r="115" spans="1:13" ht="15.75" x14ac:dyDescent="0.2">
      <c r="A115" s="377" t="s">
        <v>1374</v>
      </c>
      <c r="B115" s="378"/>
      <c r="C115" s="378"/>
      <c r="D115" s="379"/>
      <c r="E115" s="259">
        <f>MAX(F22,M22,F38,M38,F54,M54,F75,M75,F91,M91,F107,M107)</f>
        <v>2.6086956521739131</v>
      </c>
      <c r="F115" s="4"/>
      <c r="G115" s="4"/>
      <c r="H115" s="384"/>
      <c r="I115" s="252"/>
      <c r="J115" s="253"/>
      <c r="K115" s="253"/>
      <c r="L115" s="253"/>
      <c r="M115" s="254"/>
    </row>
    <row r="116" spans="1:13" ht="15.75" x14ac:dyDescent="0.2">
      <c r="A116" s="377" t="s">
        <v>1376</v>
      </c>
      <c r="B116" s="378"/>
      <c r="C116" s="378"/>
      <c r="D116" s="379"/>
      <c r="E116" s="261">
        <f>SUM(B20,I20,B36,I36,B52,I52,B73,I73,B89,I89,B105,I105)</f>
        <v>999</v>
      </c>
      <c r="F116" s="4"/>
      <c r="G116" s="4"/>
      <c r="H116" s="4"/>
      <c r="I116" s="252"/>
      <c r="J116" s="253"/>
      <c r="K116" s="253"/>
      <c r="L116" s="253"/>
      <c r="M116" s="254"/>
    </row>
    <row r="117" spans="1:13" ht="15.75" x14ac:dyDescent="0.2">
      <c r="A117" s="377" t="s">
        <v>1377</v>
      </c>
      <c r="B117" s="378"/>
      <c r="C117" s="378"/>
      <c r="D117" s="379"/>
      <c r="E117" s="261">
        <f>SUM(C20,J20,C36,J36,C52,J52,C73,J73,C89,J89,C105,J105)</f>
        <v>746</v>
      </c>
      <c r="F117" s="4"/>
      <c r="G117" s="4"/>
      <c r="H117" s="4"/>
      <c r="I117" s="252"/>
      <c r="J117" s="253"/>
      <c r="K117" s="253"/>
      <c r="L117" s="253"/>
      <c r="M117" s="254"/>
    </row>
    <row r="118" spans="1:13" ht="15.75" x14ac:dyDescent="0.2">
      <c r="A118" s="377" t="s">
        <v>1375</v>
      </c>
      <c r="B118" s="378"/>
      <c r="C118" s="378"/>
      <c r="D118" s="379"/>
      <c r="E118" s="259">
        <f>IF(E117&gt;0,E116/E117,0)</f>
        <v>1.3391420911528149</v>
      </c>
      <c r="F118" s="4"/>
      <c r="G118" s="4"/>
      <c r="H118" s="4"/>
      <c r="I118" s="256"/>
      <c r="J118" s="257"/>
      <c r="K118" s="257"/>
      <c r="L118" s="257"/>
      <c r="M118" s="258"/>
    </row>
    <row r="119" spans="1:13" ht="15.75" x14ac:dyDescent="0.2">
      <c r="E119" s="255"/>
      <c r="F119" s="4"/>
      <c r="G119" s="4"/>
      <c r="H119" s="4"/>
      <c r="I119" s="250"/>
      <c r="J119" s="250"/>
      <c r="K119" s="250"/>
      <c r="L119" s="250"/>
      <c r="M119" s="250"/>
    </row>
    <row r="120" spans="1:13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</sheetData>
  <sheetProtection password="CC38" sheet="1" selectLockedCells="1" selectUnlockedCells="1"/>
  <mergeCells count="71">
    <mergeCell ref="A117:D117"/>
    <mergeCell ref="A118:D118"/>
    <mergeCell ref="I113:M113"/>
    <mergeCell ref="H114:H115"/>
    <mergeCell ref="A113:E113"/>
    <mergeCell ref="A114:D114"/>
    <mergeCell ref="A115:D115"/>
    <mergeCell ref="A116:D116"/>
    <mergeCell ref="O12:S12"/>
    <mergeCell ref="O81:S81"/>
    <mergeCell ref="AD55:AF55"/>
    <mergeCell ref="O28:S28"/>
    <mergeCell ref="O44:S44"/>
    <mergeCell ref="U12:Y12"/>
    <mergeCell ref="U28:Y28"/>
    <mergeCell ref="U44:Y44"/>
    <mergeCell ref="U65:Y65"/>
    <mergeCell ref="U81:Y81"/>
    <mergeCell ref="AD58:AF58"/>
    <mergeCell ref="AD60:AF60"/>
    <mergeCell ref="AD61:AF61"/>
    <mergeCell ref="AD62:AF62"/>
    <mergeCell ref="AD54:AF54"/>
    <mergeCell ref="A1:M1"/>
    <mergeCell ref="A2:M2"/>
    <mergeCell ref="L55:M55"/>
    <mergeCell ref="C43:F43"/>
    <mergeCell ref="J43:M43"/>
    <mergeCell ref="I6:M6"/>
    <mergeCell ref="C12:F12"/>
    <mergeCell ref="B6:F6"/>
    <mergeCell ref="B7:F7"/>
    <mergeCell ref="B4:F4"/>
    <mergeCell ref="B8:F8"/>
    <mergeCell ref="C44:F44"/>
    <mergeCell ref="J44:M44"/>
    <mergeCell ref="I4:K4"/>
    <mergeCell ref="I5:M5"/>
    <mergeCell ref="J12:M12"/>
    <mergeCell ref="J28:M28"/>
    <mergeCell ref="C27:F27"/>
    <mergeCell ref="J27:M27"/>
    <mergeCell ref="C28:F28"/>
    <mergeCell ref="C11:F11"/>
    <mergeCell ref="J11:M11"/>
    <mergeCell ref="I8:M8"/>
    <mergeCell ref="U97:Y97"/>
    <mergeCell ref="J81:M81"/>
    <mergeCell ref="E55:F55"/>
    <mergeCell ref="C64:F64"/>
    <mergeCell ref="C80:F80"/>
    <mergeCell ref="C96:F96"/>
    <mergeCell ref="C81:F81"/>
    <mergeCell ref="C97:F97"/>
    <mergeCell ref="C65:F65"/>
    <mergeCell ref="J64:M64"/>
    <mergeCell ref="E108:F108"/>
    <mergeCell ref="O97:S97"/>
    <mergeCell ref="J96:M96"/>
    <mergeCell ref="J97:M97"/>
    <mergeCell ref="L108:M108"/>
    <mergeCell ref="AD56:AF56"/>
    <mergeCell ref="AD59:AF59"/>
    <mergeCell ref="J80:M80"/>
    <mergeCell ref="AD64:AF64"/>
    <mergeCell ref="AD65:AF65"/>
    <mergeCell ref="AD57:AF57"/>
    <mergeCell ref="J65:M65"/>
    <mergeCell ref="O65:S65"/>
    <mergeCell ref="AD63:AF63"/>
    <mergeCell ref="AD66:AF66"/>
  </mergeCells>
  <phoneticPr fontId="1" type="noConversion"/>
  <printOptions horizontalCentered="1"/>
  <pageMargins left="0" right="0" top="0.39370078740157483" bottom="0.39370078740157483" header="0" footer="0"/>
  <pageSetup paperSize="9" fitToWidth="0" fitToHeight="0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données</vt:lpstr>
      <vt:lpstr>Participants</vt:lpstr>
      <vt:lpstr>Phase de poule</vt:lpstr>
      <vt:lpstr>Classement</vt:lpstr>
      <vt:lpstr>Phase finale</vt:lpstr>
      <vt:lpstr>Feuille de match</vt:lpstr>
      <vt:lpstr>categorie</vt:lpstr>
      <vt:lpstr>classement</vt:lpstr>
      <vt:lpstr>forfait</vt:lpstr>
      <vt:lpstr>Joueur</vt:lpstr>
      <vt:lpstr>joueurs</vt:lpstr>
      <vt:lpstr>lieux</vt:lpstr>
      <vt:lpstr>mode_de_jeu</vt:lpstr>
      <vt:lpstr>tour</vt:lpstr>
      <vt:lpstr>tour_1</vt:lpstr>
      <vt:lpstr>tour_2</vt:lpstr>
      <vt:lpstr>tour_3</vt:lpstr>
      <vt:lpstr>tour_4</vt:lpstr>
      <vt:lpstr>tour_5</vt:lpstr>
      <vt:lpstr>tour_num_4</vt:lpstr>
      <vt:lpstr>tour_num_5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BILLARD CANY</dc:creator>
  <cp:lastModifiedBy>BILLARD CANY</cp:lastModifiedBy>
  <cp:lastPrinted>2018-01-21T16:13:08Z</cp:lastPrinted>
  <dcterms:created xsi:type="dcterms:W3CDTF">2002-12-29T10:38:03Z</dcterms:created>
  <dcterms:modified xsi:type="dcterms:W3CDTF">2018-01-21T16:29:22Z</dcterms:modified>
</cp:coreProperties>
</file>